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3"/>
  <workbookPr defaultThemeVersion="124226"/>
  <mc:AlternateContent xmlns:mc="http://schemas.openxmlformats.org/markup-compatibility/2006">
    <mc:Choice Requires="x15">
      <x15ac:absPath xmlns:x15ac="http://schemas.microsoft.com/office/spreadsheetml/2010/11/ac" url="/Users/sivakumarreddy/Desktop/"/>
    </mc:Choice>
  </mc:AlternateContent>
  <xr:revisionPtr revIDLastSave="0" documentId="13_ncr:1_{0D7A8265-D879-4044-933F-399A578D6C6A}" xr6:coauthVersionLast="45" xr6:coauthVersionMax="45" xr10:uidLastSave="{00000000-0000-0000-0000-000000000000}"/>
  <bookViews>
    <workbookView xWindow="0" yWindow="0" windowWidth="28800" windowHeight="18000" activeTab="2" xr2:uid="{00000000-000D-0000-FFFF-FFFF00000000}"/>
  </bookViews>
  <sheets>
    <sheet name="Data solution" sheetId="5" r:id="rId1"/>
    <sheet name="Case Report" sheetId="6" r:id="rId2"/>
    <sheet name="Appendix" sheetId="28"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108" i="5" l="1"/>
  <c r="O109" i="5"/>
  <c r="O110" i="5"/>
  <c r="O111" i="5"/>
  <c r="O112" i="5"/>
  <c r="O113" i="5"/>
  <c r="O114" i="5"/>
  <c r="O115" i="5"/>
  <c r="O107" i="5"/>
  <c r="N108" i="5"/>
  <c r="N109" i="5"/>
  <c r="N110" i="5"/>
  <c r="N111" i="5"/>
  <c r="N112" i="5"/>
  <c r="N113" i="5"/>
  <c r="N114" i="5"/>
  <c r="N115" i="5"/>
  <c r="N107" i="5"/>
  <c r="M108" i="5"/>
  <c r="M107" i="5"/>
  <c r="M111" i="5"/>
  <c r="M109" i="5"/>
  <c r="M110" i="5"/>
  <c r="M112" i="5"/>
  <c r="M113" i="5"/>
  <c r="M114" i="5"/>
  <c r="M115" i="5"/>
  <c r="L108" i="5"/>
  <c r="L109" i="5"/>
  <c r="L110" i="5"/>
  <c r="L111" i="5"/>
  <c r="L112" i="5"/>
  <c r="L113" i="5"/>
  <c r="L114" i="5"/>
  <c r="L115" i="5"/>
  <c r="L107" i="5"/>
  <c r="K108" i="5"/>
  <c r="K109" i="5"/>
  <c r="K110" i="5"/>
  <c r="K111" i="5"/>
  <c r="K112" i="5"/>
  <c r="K113" i="5"/>
  <c r="K114" i="5"/>
  <c r="K115" i="5"/>
  <c r="K107" i="5"/>
  <c r="J109" i="5"/>
  <c r="J110" i="5"/>
  <c r="J111" i="5"/>
  <c r="J112" i="5"/>
  <c r="J113" i="5"/>
  <c r="J114" i="5"/>
  <c r="J115" i="5"/>
  <c r="J108" i="5"/>
  <c r="J107" i="5"/>
  <c r="F107" i="5"/>
  <c r="F108" i="5"/>
  <c r="F111" i="5"/>
  <c r="H103" i="5"/>
  <c r="G103" i="5"/>
  <c r="F103" i="5"/>
  <c r="I102" i="5"/>
  <c r="C87" i="5"/>
  <c r="B86" i="5"/>
  <c r="B48" i="5"/>
  <c r="W86" i="5"/>
  <c r="W87" i="5"/>
  <c r="W88" i="5"/>
  <c r="W89" i="5"/>
  <c r="W90" i="5"/>
  <c r="W91" i="5"/>
  <c r="W92" i="5"/>
  <c r="W93" i="5"/>
  <c r="W85" i="5"/>
  <c r="C111" i="5"/>
  <c r="B91" i="5"/>
  <c r="H101" i="5"/>
  <c r="H102" i="5"/>
  <c r="H100" i="5"/>
  <c r="H99" i="5"/>
  <c r="G101" i="5"/>
  <c r="G102" i="5"/>
  <c r="G100" i="5"/>
  <c r="G99" i="5"/>
  <c r="F101" i="5"/>
  <c r="F102" i="5"/>
  <c r="F100" i="5"/>
  <c r="F99" i="5"/>
  <c r="B102" i="5"/>
  <c r="C102" i="5"/>
  <c r="D102" i="5"/>
  <c r="D80" i="5"/>
  <c r="D66" i="5"/>
  <c r="D67" i="5"/>
  <c r="D93" i="5"/>
  <c r="E80" i="5"/>
  <c r="E66" i="5"/>
  <c r="E67" i="5"/>
  <c r="E93" i="5"/>
  <c r="F80" i="5"/>
  <c r="F66" i="5"/>
  <c r="F67" i="5"/>
  <c r="F93" i="5"/>
  <c r="H80" i="5"/>
  <c r="H66" i="5"/>
  <c r="H67" i="5"/>
  <c r="H93" i="5"/>
  <c r="B80" i="5"/>
  <c r="B66" i="5"/>
  <c r="B67" i="5"/>
  <c r="B93" i="5"/>
  <c r="C80" i="5"/>
  <c r="C66" i="5"/>
  <c r="C67" i="5"/>
  <c r="C93" i="5"/>
  <c r="G80" i="5"/>
  <c r="G66" i="5"/>
  <c r="G67" i="5"/>
  <c r="G93" i="5"/>
  <c r="I80" i="5"/>
  <c r="I66" i="5"/>
  <c r="I67" i="5"/>
  <c r="I93" i="5"/>
  <c r="J80" i="5"/>
  <c r="J66" i="5"/>
  <c r="J67" i="5"/>
  <c r="J93" i="5"/>
  <c r="K80" i="5"/>
  <c r="K66" i="5"/>
  <c r="K67" i="5"/>
  <c r="K93" i="5"/>
  <c r="L80" i="5"/>
  <c r="L66" i="5"/>
  <c r="L67" i="5"/>
  <c r="L93" i="5"/>
  <c r="M80" i="5"/>
  <c r="M66" i="5"/>
  <c r="M67" i="5"/>
  <c r="M93" i="5"/>
  <c r="N80" i="5"/>
  <c r="N66" i="5"/>
  <c r="N67" i="5"/>
  <c r="N93" i="5"/>
  <c r="O80" i="5"/>
  <c r="O66" i="5"/>
  <c r="O67" i="5"/>
  <c r="O93" i="5"/>
  <c r="P80" i="5"/>
  <c r="P66" i="5"/>
  <c r="P67" i="5"/>
  <c r="P93" i="5"/>
  <c r="Q80" i="5"/>
  <c r="Q66" i="5"/>
  <c r="Q67" i="5"/>
  <c r="Q93" i="5"/>
  <c r="R80" i="5"/>
  <c r="R66" i="5"/>
  <c r="R67" i="5"/>
  <c r="R93" i="5"/>
  <c r="S80" i="5"/>
  <c r="S66" i="5"/>
  <c r="S67" i="5"/>
  <c r="S93" i="5"/>
  <c r="T80" i="5"/>
  <c r="T66" i="5"/>
  <c r="T67" i="5"/>
  <c r="T93" i="5"/>
  <c r="U80" i="5"/>
  <c r="U66" i="5"/>
  <c r="U67" i="5"/>
  <c r="U93" i="5"/>
  <c r="V80" i="5"/>
  <c r="V66" i="5"/>
  <c r="V67" i="5"/>
  <c r="V93" i="5"/>
  <c r="B115" i="5"/>
  <c r="B103" i="5"/>
  <c r="C115" i="5"/>
  <c r="C103" i="5"/>
  <c r="D115" i="5"/>
  <c r="D103" i="5"/>
  <c r="H115" i="5"/>
  <c r="G115" i="5"/>
  <c r="F115" i="5"/>
  <c r="D79" i="5"/>
  <c r="D92" i="5"/>
  <c r="E79" i="5"/>
  <c r="E92" i="5"/>
  <c r="F79" i="5"/>
  <c r="F92" i="5"/>
  <c r="H79" i="5"/>
  <c r="H92" i="5"/>
  <c r="B79" i="5"/>
  <c r="B92" i="5"/>
  <c r="C79" i="5"/>
  <c r="C92" i="5"/>
  <c r="G79" i="5"/>
  <c r="G92" i="5"/>
  <c r="I79" i="5"/>
  <c r="I92" i="5"/>
  <c r="J79" i="5"/>
  <c r="J92" i="5"/>
  <c r="K79" i="5"/>
  <c r="K92" i="5"/>
  <c r="L79" i="5"/>
  <c r="L92" i="5"/>
  <c r="M79" i="5"/>
  <c r="M92" i="5"/>
  <c r="N79" i="5"/>
  <c r="N92" i="5"/>
  <c r="O79" i="5"/>
  <c r="O92" i="5"/>
  <c r="P79" i="5"/>
  <c r="P92" i="5"/>
  <c r="Q79" i="5"/>
  <c r="Q92" i="5"/>
  <c r="R79" i="5"/>
  <c r="R92" i="5"/>
  <c r="S79" i="5"/>
  <c r="S92" i="5"/>
  <c r="T79" i="5"/>
  <c r="T92" i="5"/>
  <c r="U79" i="5"/>
  <c r="U92" i="5"/>
  <c r="V79" i="5"/>
  <c r="V92" i="5"/>
  <c r="B114" i="5"/>
  <c r="C114" i="5"/>
  <c r="D114" i="5"/>
  <c r="H114" i="5"/>
  <c r="G114" i="5"/>
  <c r="F114" i="5"/>
  <c r="D78" i="5"/>
  <c r="D91" i="5"/>
  <c r="E78" i="5"/>
  <c r="E91" i="5"/>
  <c r="F78" i="5"/>
  <c r="F91" i="5"/>
  <c r="H78" i="5"/>
  <c r="H91" i="5"/>
  <c r="B78" i="5"/>
  <c r="C78" i="5"/>
  <c r="C91" i="5"/>
  <c r="G78" i="5"/>
  <c r="G91" i="5"/>
  <c r="I78" i="5"/>
  <c r="I91" i="5"/>
  <c r="J78" i="5"/>
  <c r="J91" i="5"/>
  <c r="K78" i="5"/>
  <c r="K91" i="5"/>
  <c r="L78" i="5"/>
  <c r="L91" i="5"/>
  <c r="M78" i="5"/>
  <c r="M91" i="5"/>
  <c r="N78" i="5"/>
  <c r="N91" i="5"/>
  <c r="O78" i="5"/>
  <c r="O91" i="5"/>
  <c r="P78" i="5"/>
  <c r="P91" i="5"/>
  <c r="Q78" i="5"/>
  <c r="Q91" i="5"/>
  <c r="R78" i="5"/>
  <c r="R91" i="5"/>
  <c r="S78" i="5"/>
  <c r="S91" i="5"/>
  <c r="T78" i="5"/>
  <c r="T91" i="5"/>
  <c r="U78" i="5"/>
  <c r="U91" i="5"/>
  <c r="V78" i="5"/>
  <c r="V91" i="5"/>
  <c r="B113" i="5"/>
  <c r="C113" i="5"/>
  <c r="D113" i="5"/>
  <c r="H113" i="5"/>
  <c r="G113" i="5"/>
  <c r="F113" i="5"/>
  <c r="D77" i="5"/>
  <c r="D90" i="5"/>
  <c r="E77" i="5"/>
  <c r="E90" i="5"/>
  <c r="F77" i="5"/>
  <c r="F90" i="5"/>
  <c r="H77" i="5"/>
  <c r="H90" i="5"/>
  <c r="B77" i="5"/>
  <c r="B90" i="5"/>
  <c r="C77" i="5"/>
  <c r="C90" i="5"/>
  <c r="G77" i="5"/>
  <c r="G90" i="5"/>
  <c r="I77" i="5"/>
  <c r="I90" i="5"/>
  <c r="J77" i="5"/>
  <c r="J90" i="5"/>
  <c r="K77" i="5"/>
  <c r="K90" i="5"/>
  <c r="L77" i="5"/>
  <c r="L90" i="5"/>
  <c r="M77" i="5"/>
  <c r="M90" i="5"/>
  <c r="N77" i="5"/>
  <c r="N90" i="5"/>
  <c r="O77" i="5"/>
  <c r="O90" i="5"/>
  <c r="P77" i="5"/>
  <c r="P90" i="5"/>
  <c r="Q77" i="5"/>
  <c r="Q90" i="5"/>
  <c r="R77" i="5"/>
  <c r="R90" i="5"/>
  <c r="S77" i="5"/>
  <c r="S90" i="5"/>
  <c r="T77" i="5"/>
  <c r="T90" i="5"/>
  <c r="U77" i="5"/>
  <c r="U90" i="5"/>
  <c r="V77" i="5"/>
  <c r="V90" i="5"/>
  <c r="B112" i="5"/>
  <c r="C112" i="5"/>
  <c r="D112" i="5"/>
  <c r="H112" i="5"/>
  <c r="G112" i="5"/>
  <c r="F112" i="5"/>
  <c r="D76" i="5"/>
  <c r="D89" i="5"/>
  <c r="E76" i="5"/>
  <c r="E89" i="5"/>
  <c r="F76" i="5"/>
  <c r="F89" i="5"/>
  <c r="H76" i="5"/>
  <c r="H89" i="5"/>
  <c r="B76" i="5"/>
  <c r="B89" i="5"/>
  <c r="C76" i="5"/>
  <c r="C89" i="5"/>
  <c r="G76" i="5"/>
  <c r="G89" i="5"/>
  <c r="I76" i="5"/>
  <c r="I89" i="5"/>
  <c r="J76" i="5"/>
  <c r="J89" i="5"/>
  <c r="K76" i="5"/>
  <c r="K89" i="5"/>
  <c r="L76" i="5"/>
  <c r="L89" i="5"/>
  <c r="M76" i="5"/>
  <c r="M89" i="5"/>
  <c r="N76" i="5"/>
  <c r="N89" i="5"/>
  <c r="O76" i="5"/>
  <c r="O89" i="5"/>
  <c r="P76" i="5"/>
  <c r="P89" i="5"/>
  <c r="Q76" i="5"/>
  <c r="Q89" i="5"/>
  <c r="R76" i="5"/>
  <c r="R89" i="5"/>
  <c r="S76" i="5"/>
  <c r="S89" i="5"/>
  <c r="T76" i="5"/>
  <c r="T89" i="5"/>
  <c r="U76" i="5"/>
  <c r="U89" i="5"/>
  <c r="V76" i="5"/>
  <c r="V89" i="5"/>
  <c r="B111" i="5"/>
  <c r="D111" i="5"/>
  <c r="H111" i="5"/>
  <c r="G111" i="5"/>
  <c r="D75" i="5"/>
  <c r="D88" i="5"/>
  <c r="E75" i="5"/>
  <c r="E88" i="5"/>
  <c r="F75" i="5"/>
  <c r="F88" i="5"/>
  <c r="H75" i="5"/>
  <c r="H88" i="5"/>
  <c r="B75" i="5"/>
  <c r="B88" i="5"/>
  <c r="C75" i="5"/>
  <c r="C88" i="5"/>
  <c r="G75" i="5"/>
  <c r="G88" i="5"/>
  <c r="I75" i="5"/>
  <c r="I88" i="5"/>
  <c r="J75" i="5"/>
  <c r="J88" i="5"/>
  <c r="K75" i="5"/>
  <c r="K88" i="5"/>
  <c r="L75" i="5"/>
  <c r="L88" i="5"/>
  <c r="M75" i="5"/>
  <c r="M88" i="5"/>
  <c r="N75" i="5"/>
  <c r="N88" i="5"/>
  <c r="O75" i="5"/>
  <c r="O88" i="5"/>
  <c r="P75" i="5"/>
  <c r="P88" i="5"/>
  <c r="Q75" i="5"/>
  <c r="Q88" i="5"/>
  <c r="R75" i="5"/>
  <c r="R88" i="5"/>
  <c r="S75" i="5"/>
  <c r="S88" i="5"/>
  <c r="T75" i="5"/>
  <c r="T88" i="5"/>
  <c r="U75" i="5"/>
  <c r="U88" i="5"/>
  <c r="V75" i="5"/>
  <c r="V88" i="5"/>
  <c r="B110" i="5"/>
  <c r="C110" i="5"/>
  <c r="D110" i="5"/>
  <c r="H110" i="5"/>
  <c r="G110" i="5"/>
  <c r="F110" i="5"/>
  <c r="D74" i="5"/>
  <c r="D87" i="5"/>
  <c r="E74" i="5"/>
  <c r="E87" i="5"/>
  <c r="F74" i="5"/>
  <c r="F87" i="5"/>
  <c r="H74" i="5"/>
  <c r="H87" i="5"/>
  <c r="B74" i="5"/>
  <c r="B87" i="5"/>
  <c r="C74" i="5"/>
  <c r="G74" i="5"/>
  <c r="G87" i="5"/>
  <c r="I74" i="5"/>
  <c r="I87" i="5"/>
  <c r="J74" i="5"/>
  <c r="J87" i="5"/>
  <c r="K74" i="5"/>
  <c r="K87" i="5"/>
  <c r="L74" i="5"/>
  <c r="L87" i="5"/>
  <c r="M74" i="5"/>
  <c r="M87" i="5"/>
  <c r="N74" i="5"/>
  <c r="N87" i="5"/>
  <c r="O74" i="5"/>
  <c r="O87" i="5"/>
  <c r="P74" i="5"/>
  <c r="P87" i="5"/>
  <c r="Q74" i="5"/>
  <c r="Q87" i="5"/>
  <c r="R74" i="5"/>
  <c r="R87" i="5"/>
  <c r="S74" i="5"/>
  <c r="S87" i="5"/>
  <c r="T74" i="5"/>
  <c r="T87" i="5"/>
  <c r="U74" i="5"/>
  <c r="U87" i="5"/>
  <c r="V74" i="5"/>
  <c r="V87" i="5"/>
  <c r="B109" i="5"/>
  <c r="C109" i="5"/>
  <c r="D109" i="5"/>
  <c r="H109" i="5"/>
  <c r="G109" i="5"/>
  <c r="F109" i="5"/>
  <c r="D73" i="5"/>
  <c r="D86" i="5"/>
  <c r="E73" i="5"/>
  <c r="E86" i="5"/>
  <c r="F73" i="5"/>
  <c r="F86" i="5"/>
  <c r="H73" i="5"/>
  <c r="H86" i="5"/>
  <c r="B73" i="5"/>
  <c r="C73" i="5"/>
  <c r="C86" i="5"/>
  <c r="G73" i="5"/>
  <c r="G86" i="5"/>
  <c r="I73" i="5"/>
  <c r="I86" i="5"/>
  <c r="J73" i="5"/>
  <c r="J86" i="5"/>
  <c r="K73" i="5"/>
  <c r="K86" i="5"/>
  <c r="L73" i="5"/>
  <c r="L86" i="5"/>
  <c r="M73" i="5"/>
  <c r="M86" i="5"/>
  <c r="N73" i="5"/>
  <c r="N86" i="5"/>
  <c r="O73" i="5"/>
  <c r="O86" i="5"/>
  <c r="P73" i="5"/>
  <c r="P86" i="5"/>
  <c r="Q73" i="5"/>
  <c r="Q86" i="5"/>
  <c r="R73" i="5"/>
  <c r="R86" i="5"/>
  <c r="S73" i="5"/>
  <c r="S86" i="5"/>
  <c r="T73" i="5"/>
  <c r="T86" i="5"/>
  <c r="U73" i="5"/>
  <c r="U86" i="5"/>
  <c r="V73" i="5"/>
  <c r="V86" i="5"/>
  <c r="B108" i="5"/>
  <c r="C108" i="5"/>
  <c r="D108" i="5"/>
  <c r="H108" i="5"/>
  <c r="G108" i="5"/>
  <c r="D72" i="5"/>
  <c r="D85" i="5"/>
  <c r="E72" i="5"/>
  <c r="E85" i="5"/>
  <c r="F72" i="5"/>
  <c r="F85" i="5"/>
  <c r="H72" i="5"/>
  <c r="H85" i="5"/>
  <c r="B72" i="5"/>
  <c r="B85" i="5"/>
  <c r="C72" i="5"/>
  <c r="C85" i="5"/>
  <c r="G72" i="5"/>
  <c r="G85" i="5"/>
  <c r="I72" i="5"/>
  <c r="I85" i="5"/>
  <c r="J72" i="5"/>
  <c r="J85" i="5"/>
  <c r="K72" i="5"/>
  <c r="K85" i="5"/>
  <c r="L72" i="5"/>
  <c r="L85" i="5"/>
  <c r="M72" i="5"/>
  <c r="M85" i="5"/>
  <c r="N72" i="5"/>
  <c r="N85" i="5"/>
  <c r="O72" i="5"/>
  <c r="O85" i="5"/>
  <c r="P72" i="5"/>
  <c r="P85" i="5"/>
  <c r="Q72" i="5"/>
  <c r="Q85" i="5"/>
  <c r="R72" i="5"/>
  <c r="R85" i="5"/>
  <c r="S72" i="5"/>
  <c r="S85" i="5"/>
  <c r="T72" i="5"/>
  <c r="T85" i="5"/>
  <c r="U72" i="5"/>
  <c r="U85" i="5"/>
  <c r="V72" i="5"/>
  <c r="V85" i="5"/>
  <c r="B107" i="5"/>
  <c r="C107" i="5"/>
  <c r="D107" i="5"/>
  <c r="H107" i="5"/>
  <c r="G107" i="5"/>
  <c r="B46" i="5"/>
  <c r="B47" i="5"/>
  <c r="B49" i="5"/>
  <c r="B56" i="5"/>
  <c r="P48" i="5"/>
  <c r="P46" i="5"/>
  <c r="P47" i="5"/>
  <c r="P49" i="5"/>
  <c r="P56" i="5"/>
  <c r="R48" i="5"/>
  <c r="R46" i="5"/>
  <c r="R47" i="5"/>
  <c r="R49" i="5"/>
  <c r="R56" i="5"/>
  <c r="S48" i="5"/>
  <c r="S46" i="5"/>
  <c r="S47" i="5"/>
  <c r="S49" i="5"/>
  <c r="S56" i="5"/>
  <c r="C48" i="5"/>
  <c r="C46" i="5"/>
  <c r="C47" i="5"/>
  <c r="C49" i="5"/>
  <c r="C56" i="5"/>
  <c r="D48" i="5"/>
  <c r="D46" i="5"/>
  <c r="D47" i="5"/>
  <c r="D49" i="5"/>
  <c r="D56" i="5"/>
  <c r="E48" i="5"/>
  <c r="E46" i="5"/>
  <c r="E47" i="5"/>
  <c r="E49" i="5"/>
  <c r="E56" i="5"/>
  <c r="F48" i="5"/>
  <c r="F46" i="5"/>
  <c r="F47" i="5"/>
  <c r="F49" i="5"/>
  <c r="F56" i="5"/>
  <c r="G48" i="5"/>
  <c r="G46" i="5"/>
  <c r="G47" i="5"/>
  <c r="G49" i="5"/>
  <c r="G56" i="5"/>
  <c r="H48" i="5"/>
  <c r="H46" i="5"/>
  <c r="H47" i="5"/>
  <c r="H49" i="5"/>
  <c r="H56" i="5"/>
  <c r="I48" i="5"/>
  <c r="I46" i="5"/>
  <c r="I47" i="5"/>
  <c r="I49" i="5"/>
  <c r="I56" i="5"/>
  <c r="J48" i="5"/>
  <c r="J46" i="5"/>
  <c r="J47" i="5"/>
  <c r="J49" i="5"/>
  <c r="J56" i="5"/>
  <c r="K48" i="5"/>
  <c r="K46" i="5"/>
  <c r="K47" i="5"/>
  <c r="K49" i="5"/>
  <c r="K56" i="5"/>
  <c r="L48" i="5"/>
  <c r="L46" i="5"/>
  <c r="L47" i="5"/>
  <c r="L49" i="5"/>
  <c r="L56" i="5"/>
  <c r="M48" i="5"/>
  <c r="M46" i="5"/>
  <c r="M47" i="5"/>
  <c r="M49" i="5"/>
  <c r="M56" i="5"/>
  <c r="N48" i="5"/>
  <c r="N46" i="5"/>
  <c r="N47" i="5"/>
  <c r="N49" i="5"/>
  <c r="N56" i="5"/>
  <c r="O48" i="5"/>
  <c r="O46" i="5"/>
  <c r="O47" i="5"/>
  <c r="O49" i="5"/>
  <c r="O56" i="5"/>
  <c r="Q48" i="5"/>
  <c r="Q46" i="5"/>
  <c r="Q47" i="5"/>
  <c r="Q49" i="5"/>
  <c r="Q56" i="5"/>
  <c r="T48" i="5"/>
  <c r="T46" i="5"/>
  <c r="T47" i="5"/>
  <c r="T49" i="5"/>
  <c r="T56" i="5"/>
  <c r="U48" i="5"/>
  <c r="U46" i="5"/>
  <c r="U47" i="5"/>
  <c r="U49" i="5"/>
  <c r="U56" i="5"/>
  <c r="V48" i="5"/>
  <c r="V46" i="5"/>
  <c r="V47" i="5"/>
  <c r="V49" i="5"/>
  <c r="V56" i="5"/>
  <c r="L100" i="5"/>
  <c r="K100" i="5"/>
  <c r="J100" i="5"/>
  <c r="B55" i="5"/>
  <c r="P55" i="5"/>
  <c r="R55" i="5"/>
  <c r="S55" i="5"/>
  <c r="C55" i="5"/>
  <c r="D55" i="5"/>
  <c r="E55" i="5"/>
  <c r="F55" i="5"/>
  <c r="G55" i="5"/>
  <c r="H55" i="5"/>
  <c r="I55" i="5"/>
  <c r="J55" i="5"/>
  <c r="K55" i="5"/>
  <c r="L55" i="5"/>
  <c r="M55" i="5"/>
  <c r="N55" i="5"/>
  <c r="O55" i="5"/>
  <c r="Q55" i="5"/>
  <c r="T55" i="5"/>
  <c r="U55" i="5"/>
  <c r="V55" i="5"/>
  <c r="L99" i="5"/>
  <c r="K99" i="5"/>
  <c r="J99" i="5"/>
  <c r="B54" i="5"/>
  <c r="P54" i="5"/>
  <c r="R54" i="5"/>
  <c r="S54" i="5"/>
  <c r="C54" i="5"/>
  <c r="D54" i="5"/>
  <c r="E54" i="5"/>
  <c r="F54" i="5"/>
  <c r="G54" i="5"/>
  <c r="H54" i="5"/>
  <c r="I54" i="5"/>
  <c r="J54" i="5"/>
  <c r="K54" i="5"/>
  <c r="L54" i="5"/>
  <c r="M54" i="5"/>
  <c r="N54" i="5"/>
  <c r="O54" i="5"/>
  <c r="Q54" i="5"/>
  <c r="T54" i="5"/>
  <c r="U54" i="5"/>
  <c r="V54" i="5"/>
  <c r="L98" i="5"/>
  <c r="K98" i="5"/>
  <c r="J98" i="5"/>
  <c r="I107" i="5"/>
  <c r="I108" i="5"/>
  <c r="I109" i="5"/>
  <c r="I110" i="5"/>
  <c r="I111" i="5"/>
  <c r="I112" i="5"/>
  <c r="I113" i="5"/>
  <c r="I114" i="5"/>
  <c r="I115" i="5"/>
</calcChain>
</file>

<file path=xl/sharedStrings.xml><?xml version="1.0" encoding="utf-8"?>
<sst xmlns="http://schemas.openxmlformats.org/spreadsheetml/2006/main" count="103" uniqueCount="70">
  <si>
    <t>Segments</t>
  </si>
  <si>
    <t>Range of Part-worths</t>
  </si>
  <si>
    <t>Attribute Importances</t>
  </si>
  <si>
    <t>Minimum balance</t>
  </si>
  <si>
    <t>Fee</t>
  </si>
  <si>
    <t>Free</t>
  </si>
  <si>
    <t>Intercept</t>
  </si>
  <si>
    <t>Minbal - $500</t>
  </si>
  <si>
    <t>Minbal - $1000</t>
  </si>
  <si>
    <t>Fee-$3</t>
  </si>
  <si>
    <t>Fee - $6</t>
  </si>
  <si>
    <t>Minbal</t>
  </si>
  <si>
    <t>Segment</t>
  </si>
  <si>
    <t>Profit</t>
  </si>
  <si>
    <t>ON ATM</t>
  </si>
  <si>
    <t>ON ATM - free</t>
  </si>
  <si>
    <t>ON ATM - $.75</t>
  </si>
  <si>
    <t>Respondent preferences</t>
  </si>
  <si>
    <t>Conjoint analysis case study</t>
  </si>
  <si>
    <t>Existing competitor bank account profiles</t>
  </si>
  <si>
    <t>Utilities of existing competitor bank accounts</t>
  </si>
  <si>
    <t>Total no. of customers</t>
  </si>
  <si>
    <t>Avg. account balance</t>
  </si>
  <si>
    <t>Respondent ID</t>
  </si>
  <si>
    <t>Segment-wise market shares</t>
  </si>
  <si>
    <t>Segment-wise attribute importances</t>
  </si>
  <si>
    <t>Margin (%)</t>
  </si>
  <si>
    <t>Enterprise account</t>
  </si>
  <si>
    <t>Liberty Bank 
account profile</t>
  </si>
  <si>
    <t>Competitor transaction accounts</t>
  </si>
  <si>
    <t>Origin account</t>
  </si>
  <si>
    <t>Respondent segments</t>
  </si>
  <si>
    <t>Respondent Id</t>
  </si>
  <si>
    <t>Attributes</t>
  </si>
  <si>
    <t>Competitor products</t>
  </si>
  <si>
    <t>Total range</t>
  </si>
  <si>
    <t>Utilities of new (Liberty bank's) bank accounts</t>
  </si>
  <si>
    <t>Purchase probabilities of new (Liberty bank's) bank accounts</t>
  </si>
  <si>
    <t>Liberty bank product profiles</t>
  </si>
  <si>
    <t>Part-worths Estimation</t>
  </si>
  <si>
    <t>Market share and profit calculation for new bank accounts</t>
  </si>
  <si>
    <t>Total
market share</t>
  </si>
  <si>
    <t>Segment characteristics</t>
  </si>
  <si>
    <t>Overall market shares and profits</t>
  </si>
  <si>
    <t>Segment sizes (shares)</t>
  </si>
  <si>
    <t>Annual growth rate (for next 3 years)</t>
  </si>
  <si>
    <t>Segment size after 3 years (shares)</t>
  </si>
  <si>
    <t>Segment size after 3 years (number)</t>
  </si>
  <si>
    <t>MS &amp; profit after 3 years</t>
  </si>
  <si>
    <t>You are required to use this template for all reporting. Any report that does not use this template will not be graded. You should not exceed the allocated size for each of the sections and only text visible at a zoom level of 100 will be marked. Your final submission must not include the instructions given in the text boxes.</t>
  </si>
  <si>
    <t>Student Name</t>
  </si>
  <si>
    <t>Student Id</t>
  </si>
  <si>
    <t>1. METHODOLOGY</t>
  </si>
  <si>
    <t>2. INTERPRETATION</t>
  </si>
  <si>
    <t>3. RECOMMENDATION</t>
  </si>
  <si>
    <t xml:space="preserve">Poojitha Sivakumar </t>
  </si>
  <si>
    <t>Current</t>
  </si>
  <si>
    <t>Year 1</t>
  </si>
  <si>
    <t>Year 2</t>
  </si>
  <si>
    <t>Year 3</t>
  </si>
  <si>
    <t xml:space="preserve">Segment 2 Profit </t>
  </si>
  <si>
    <t>Segment 3</t>
  </si>
  <si>
    <t>Segment 1</t>
  </si>
  <si>
    <t>Current Profit</t>
  </si>
  <si>
    <t>Profit After 3 years</t>
  </si>
  <si>
    <t xml:space="preserve">Segment 1 </t>
  </si>
  <si>
    <t xml:space="preserve">Segment 2  </t>
  </si>
  <si>
    <t xml:space="preserve">Figure 1: Segment-wise attribute importance
Through segment analysis, the highest-valued attribute for each segment can be determined (refer to Fig 1). The highest valued attribute for segments 1, 2 and 3 are MINBAL, FEE and ON ATM respectively. This figure is crucial for determining the product profile as it highlights the respective attribute importance. When Liberty bank choses the account profiles that align with this importance, they will perform the best as it matches the segment preference. 
Figure 2: Segment growth over three-year period
From Figure 2, we can determine that the highest proportion of customers are from segment 2 (43%). However, the projected segment proportion after three years suggests the highest proportion of customers will be from segment 1 and 2 contributing to 37% and 38% of the total customer base respectively. Despite the significant growth in segment 1, it can be identified that segment 2 is still the largest in size and will generate more profit for Liberty Bank if the right Liberty Bank account profile is chosen. It can be determined from the analysis that Segment 3 has increased only by 1% in comparison to the last year market share. Therefore this proves that segment 3 is not suitable for Liberty bank account profiles. 
Figure 3: Current year profit &amp; Figure 4: Projected profit after 3 years
To derive at figure 3 and 4, profit was calculated individually for each bank profile with respect to the segments and by using the margin. From figure 3 it can be understood that overall, Segment 2 has the highest growth and captures majority of the market with most bank account profiles. To be more specific, Segment 3 captures significant market with bank profile #7. To proceed further with the analysis projected profit was calculated and graphed. From figure 4, it can be determined that bank profile #3, #4 and #7 are the most profitable for segment 2. This calculation takes into consideration the current year growth and future growth potential of the chosen bank accounts. Therefore, Liberty bank account should consider the above bank account profiles. </t>
  </si>
  <si>
    <t xml:space="preserve">Step 1: Determine segments with the highest proportion of customers
Since profit is proportional to the number of customers, it is prudent to choose the profile that is better suited to majority of the population. Referring to figure 2, we can determine the segment 2 contributes the highest number of customers over a four-year period. Therefore, bank profiles with high market shares for segment 2 should be chosen – 2, 3, 4, 6 and 7. 
Step 2: Determine which profiles has the highest profit margin 
Profiles with high profit margin should be chosen as they have higher yield. From the previously filtered profiles, we chose the top three profiles with the highest profit margin – 3, 4 and 7.
Step 3: Choose the profile with highest total market share 
Profiles 3, 4 and 7 have similar profit levels where profile 7 has the highest profit. According to the penetration strategy, it would be more beneficial for the bank to opt for profile 3 as it has the highest market share and second highest profits projected.
Conclusions: From the analysis, we determined that the highest proportion of customers will be from segment 2 in the initial year of release. Furthermore, we projected that the number of customers in segment 1 will increase rapidly such that the number of customers from segment 1 and segment 2 will be comparable post three years. From this data, we can determine that Liberty Bank should tailor their products to segment 1 or 2 customers. Therefore, account profiles suited to only segment 3 customers can be eliminated. Whilst segment 1 is predicted to grow, the low average bank balance of segment 1 customers will result in reduced profitability in comparison to profit earned from segment 2 customers. As a result, it would be recommended to choose account profiles with highest segment 2 market shares and these include account profiles 3, 4 and 7. Market penetration strategy is the concept of focusing on selling products to markets which is likely to gain the firm the higher market share. It is an attempt that a company takes to capture the market with its product. In order to choose the suitable product, penetration strategy can be used. With the use of this strategy we can determine the best product profile for Liberty bank. Therefore, Liberty bank should choose profile #3 and Segment 2.  </t>
  </si>
  <si>
    <t xml:space="preserve">Liberty Bank wanted to establish the importance of three attributes of everyday accounts to their customers – monthly service fee (FEE), minimal balance required to waive off the fee (MINBAL) and the ability to withdraw from ATMs of other banks (ON ATM). The table below summarises the three different options offered for each characteristic; MINBAL: $0, $500 or $1500, FEE $0, $3 or $6, ON ATM; Not available, Free or 75¢ per transaction. 
Using different combinations of these options for each attribute, Liberty Bank generated 9 different account profiles. They surveyed 21 participants where the participants were required to rank each profile according to preference (1 is least preferred and 9 is most preferred). Using conjoint analysis, the bank was able to quantify the importance of each attribute. By using the attribute importance, the bank was able to calculate the likelihood a particular participant purchases each account profile in relation to everyday accounts offered by the competitors Origin Bank and Enterprise Bank.  Liberty bank categorised its customer base into three segments. Segment 1 encompasses ‘disengaged’ customers who have minimal education, low income, or elderly; segment 2 includes ‘traditional’ customers with medium income or families; and segment 3 includes ‘sophisticated’ customers with high education background and high income. Similarly, these participants were categorised into these three segments. Using information such as average bank balance, market shares, segment size (number of customers) and growth rate of each segment, the bank calculated the potential market shares and profit for each account profile. In addition, they also projected the market shares and profitability growth rate of each segment into account. The major advantage of using conjoint analysis is the ability to calculate attribute importance. By understanding the value placed upon each attribute, the bank can offer the product that is best suited to the customer needs. Whilst only 9 profiles have been analysed here, the information from this study could be used to design additional account profiles to meet customer expectations. The segment analysis is crucial to understand that distinct populations within the customer base perceive the importance of each attribute differently. Therefore, it allows the bank to identify the proportion of profits from each segment and make informed decisions to pick the account profile that is profitable and sustainable. The biggest disadvantage of this study is that the importance of each attribute is calculated independently. Since attributes can be valued differently in combination with other attributes, this analysis can tend to underestimate or overestimation the importance of attributes.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</si>
</sst>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164" formatCode="&quot;$&quot;#,##0;[Red]\-&quot;$&quot;#,##0"/>
    <numFmt numFmtId="165" formatCode="&quot;$&quot;#,##0.00;[Red]\-&quot;$&quot;#,##0.00"/>
    <numFmt numFmtId="166" formatCode="0.0000"/>
    <numFmt numFmtId="167" formatCode="&quot;$&quot;#,##0"/>
    <numFmt numFmtId="169" formatCode="#,##0_ ;[Red]\-#,##0\ "/>
  </numFmts>
  <fonts count="10"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sz val="16"/>
      <color theme="1"/>
      <name val="Calibri"/>
      <family val="2"/>
      <scheme val="minor"/>
    </font>
    <font>
      <b/>
      <sz val="18"/>
      <color theme="1"/>
      <name val="Calibri"/>
      <family val="2"/>
      <scheme val="minor"/>
    </font>
    <font>
      <sz val="12"/>
      <color rgb="FFFF0000"/>
      <name val="Times New Roman"/>
      <family val="1"/>
    </font>
    <font>
      <b/>
      <sz val="14"/>
      <color theme="1"/>
      <name val="Times New Roman"/>
      <family val="1"/>
    </font>
    <font>
      <sz val="12"/>
      <color theme="1"/>
      <name val="Times New Roman"/>
      <family val="1"/>
    </font>
    <font>
      <b/>
      <sz val="12"/>
      <color theme="1"/>
      <name val="Times New Roman"/>
      <family val="1"/>
    </font>
  </fonts>
  <fills count="12">
    <fill>
      <patternFill patternType="none"/>
    </fill>
    <fill>
      <patternFill patternType="gray125"/>
    </fill>
    <fill>
      <patternFill patternType="solid">
        <fgColor rgb="FFFFC000"/>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rgb="FF92D050"/>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6"/>
        <bgColor indexed="64"/>
      </patternFill>
    </fill>
    <fill>
      <patternFill patternType="solid">
        <fgColor rgb="FF00B050"/>
        <bgColor indexed="64"/>
      </patternFill>
    </fill>
    <fill>
      <patternFill patternType="solid">
        <fgColor theme="6" tint="0.39997558519241921"/>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s>
  <cellStyleXfs count="2">
    <xf numFmtId="0" fontId="0" fillId="0" borderId="0"/>
    <xf numFmtId="9" fontId="3" fillId="0" borderId="0" applyFont="0" applyFill="0" applyBorder="0" applyAlignment="0" applyProtection="0"/>
  </cellStyleXfs>
  <cellXfs count="174">
    <xf numFmtId="0" fontId="0" fillId="0" borderId="0" xfId="0"/>
    <xf numFmtId="166" fontId="0" fillId="0" borderId="0" xfId="0" applyNumberFormat="1"/>
    <xf numFmtId="0" fontId="0" fillId="0" borderId="0" xfId="0" applyFill="1"/>
    <xf numFmtId="10" fontId="0" fillId="0" borderId="1" xfId="0" applyNumberFormat="1" applyBorder="1"/>
    <xf numFmtId="0" fontId="0" fillId="0" borderId="0" xfId="0" applyAlignment="1">
      <alignment horizontal="center"/>
    </xf>
    <xf numFmtId="0" fontId="1" fillId="4" borderId="1" xfId="0" applyFont="1" applyFill="1" applyBorder="1" applyAlignment="1">
      <alignment horizontal="center"/>
    </xf>
    <xf numFmtId="9" fontId="0" fillId="0" borderId="1" xfId="0" applyNumberFormat="1" applyBorder="1"/>
    <xf numFmtId="0" fontId="0" fillId="0" borderId="1" xfId="0" applyBorder="1" applyAlignment="1">
      <alignment horizontal="center"/>
    </xf>
    <xf numFmtId="165" fontId="1" fillId="3" borderId="13" xfId="0" applyNumberFormat="1" applyFont="1" applyFill="1"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2" xfId="0" applyBorder="1" applyAlignment="1">
      <alignment horizontal="center"/>
    </xf>
    <xf numFmtId="0" fontId="0" fillId="0" borderId="18"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164" fontId="1" fillId="3" borderId="12" xfId="0" applyNumberFormat="1" applyFont="1" applyFill="1" applyBorder="1" applyAlignment="1">
      <alignment horizontal="center"/>
    </xf>
    <xf numFmtId="164" fontId="1" fillId="3" borderId="13" xfId="0" applyNumberFormat="1" applyFont="1" applyFill="1" applyBorder="1" applyAlignment="1">
      <alignment horizontal="center"/>
    </xf>
    <xf numFmtId="0" fontId="1" fillId="3" borderId="2" xfId="0" applyFont="1" applyFill="1" applyBorder="1" applyAlignment="1">
      <alignment horizontal="center"/>
    </xf>
    <xf numFmtId="0" fontId="1" fillId="4" borderId="3" xfId="0" applyFont="1" applyFill="1" applyBorder="1" applyAlignment="1">
      <alignment horizontal="center"/>
    </xf>
    <xf numFmtId="0" fontId="1" fillId="4" borderId="4" xfId="0" applyFont="1" applyFill="1" applyBorder="1" applyAlignment="1">
      <alignment horizontal="center"/>
    </xf>
    <xf numFmtId="0" fontId="1" fillId="4" borderId="10" xfId="0" applyFont="1" applyFill="1" applyBorder="1" applyAlignment="1">
      <alignment horizontal="center"/>
    </xf>
    <xf numFmtId="0" fontId="1" fillId="4" borderId="11" xfId="0" applyFont="1" applyFill="1" applyBorder="1" applyAlignment="1">
      <alignment horizontal="center"/>
    </xf>
    <xf numFmtId="0" fontId="1" fillId="4" borderId="24" xfId="0" applyFont="1" applyFill="1" applyBorder="1" applyAlignment="1">
      <alignment horizontal="center"/>
    </xf>
    <xf numFmtId="0" fontId="1" fillId="4" borderId="25" xfId="0" applyFont="1" applyFill="1" applyBorder="1" applyAlignment="1">
      <alignment horizontal="center"/>
    </xf>
    <xf numFmtId="0" fontId="0" fillId="0" borderId="20" xfId="0" applyBorder="1" applyAlignment="1">
      <alignment horizontal="left" indent="3"/>
    </xf>
    <xf numFmtId="0" fontId="0" fillId="0" borderId="27" xfId="0" applyBorder="1" applyAlignment="1">
      <alignment horizontal="left" indent="3"/>
    </xf>
    <xf numFmtId="166" fontId="0" fillId="0" borderId="12" xfId="0" applyNumberFormat="1" applyBorder="1"/>
    <xf numFmtId="0" fontId="1" fillId="4" borderId="9" xfId="0" applyFont="1" applyFill="1" applyBorder="1" applyAlignment="1">
      <alignment horizontal="center"/>
    </xf>
    <xf numFmtId="166" fontId="0" fillId="0" borderId="14" xfId="0" applyNumberFormat="1" applyBorder="1"/>
    <xf numFmtId="0" fontId="0" fillId="0" borderId="21" xfId="0" applyBorder="1" applyAlignment="1">
      <alignment horizontal="left" indent="3"/>
    </xf>
    <xf numFmtId="10" fontId="0" fillId="0" borderId="15" xfId="0" applyNumberFormat="1" applyBorder="1"/>
    <xf numFmtId="0" fontId="1" fillId="4" borderId="10" xfId="0" applyFont="1" applyFill="1" applyBorder="1"/>
    <xf numFmtId="0" fontId="1" fillId="4" borderId="11" xfId="0" applyFont="1" applyFill="1" applyBorder="1"/>
    <xf numFmtId="0" fontId="1" fillId="3" borderId="23" xfId="0" applyFont="1" applyFill="1" applyBorder="1" applyAlignment="1">
      <alignment horizontal="left"/>
    </xf>
    <xf numFmtId="0" fontId="1" fillId="3" borderId="14" xfId="0" applyFont="1" applyFill="1" applyBorder="1" applyAlignment="1">
      <alignment horizontal="left"/>
    </xf>
    <xf numFmtId="1" fontId="0" fillId="0" borderId="20" xfId="0" applyNumberFormat="1" applyBorder="1" applyAlignment="1">
      <alignment horizontal="center"/>
    </xf>
    <xf numFmtId="1" fontId="0" fillId="0" borderId="21" xfId="0" applyNumberFormat="1" applyBorder="1" applyAlignment="1">
      <alignment horizontal="center"/>
    </xf>
    <xf numFmtId="1" fontId="0" fillId="0" borderId="26" xfId="0" applyNumberFormat="1" applyBorder="1" applyAlignment="1">
      <alignment horizontal="center"/>
    </xf>
    <xf numFmtId="0" fontId="1" fillId="4" borderId="12" xfId="0" applyFont="1" applyFill="1" applyBorder="1"/>
    <xf numFmtId="0" fontId="1" fillId="4" borderId="13" xfId="0" applyFont="1" applyFill="1" applyBorder="1" applyAlignment="1">
      <alignment horizontal="center"/>
    </xf>
    <xf numFmtId="9" fontId="0" fillId="0" borderId="0" xfId="0" applyNumberFormat="1"/>
    <xf numFmtId="1" fontId="0" fillId="0" borderId="0" xfId="0" applyNumberFormat="1"/>
    <xf numFmtId="0" fontId="0" fillId="0" borderId="2" xfId="0" applyBorder="1"/>
    <xf numFmtId="0" fontId="0" fillId="0" borderId="18" xfId="0" applyBorder="1"/>
    <xf numFmtId="164" fontId="0" fillId="0" borderId="35" xfId="0" applyNumberFormat="1" applyBorder="1"/>
    <xf numFmtId="0" fontId="1" fillId="0" borderId="9" xfId="0" applyFont="1" applyBorder="1"/>
    <xf numFmtId="0" fontId="1" fillId="0" borderId="12" xfId="0" applyFont="1" applyBorder="1"/>
    <xf numFmtId="9" fontId="0" fillId="0" borderId="13" xfId="0" applyNumberFormat="1" applyBorder="1"/>
    <xf numFmtId="0" fontId="1" fillId="0" borderId="14" xfId="0" applyFont="1" applyBorder="1"/>
    <xf numFmtId="0" fontId="1" fillId="4" borderId="28" xfId="0" applyFont="1" applyFill="1" applyBorder="1" applyAlignment="1">
      <alignment horizontal="center" wrapText="1"/>
    </xf>
    <xf numFmtId="0" fontId="1" fillId="4" borderId="29" xfId="0" applyFont="1" applyFill="1" applyBorder="1" applyAlignment="1">
      <alignment horizontal="center" wrapText="1"/>
    </xf>
    <xf numFmtId="0" fontId="1" fillId="4" borderId="30" xfId="0" applyFont="1" applyFill="1" applyBorder="1" applyAlignment="1">
      <alignment horizontal="center" wrapText="1"/>
    </xf>
    <xf numFmtId="0" fontId="1" fillId="4" borderId="38" xfId="0" applyFont="1" applyFill="1" applyBorder="1" applyAlignment="1">
      <alignment horizontal="center" wrapText="1"/>
    </xf>
    <xf numFmtId="0" fontId="1" fillId="4" borderId="29" xfId="0" applyFont="1" applyFill="1" applyBorder="1" applyAlignment="1">
      <alignment horizontal="center"/>
    </xf>
    <xf numFmtId="0" fontId="1" fillId="0" borderId="39" xfId="0" applyFont="1" applyBorder="1"/>
    <xf numFmtId="9" fontId="0" fillId="0" borderId="35" xfId="0" applyNumberFormat="1" applyBorder="1"/>
    <xf numFmtId="9" fontId="0" fillId="0" borderId="40" xfId="0" applyNumberFormat="1" applyBorder="1"/>
    <xf numFmtId="164" fontId="0" fillId="0" borderId="40" xfId="0" applyNumberFormat="1" applyBorder="1"/>
    <xf numFmtId="9" fontId="0" fillId="0" borderId="15" xfId="0" applyNumberFormat="1" applyBorder="1"/>
    <xf numFmtId="0" fontId="0" fillId="6" borderId="0" xfId="0" applyFill="1" applyProtection="1"/>
    <xf numFmtId="0" fontId="7" fillId="6" borderId="0" xfId="0" applyFont="1" applyFill="1" applyProtection="1"/>
    <xf numFmtId="0" fontId="9" fillId="6" borderId="0" xfId="0" applyFont="1" applyFill="1" applyProtection="1"/>
    <xf numFmtId="10" fontId="0" fillId="0" borderId="0" xfId="0" applyNumberFormat="1"/>
    <xf numFmtId="166" fontId="0" fillId="0" borderId="2" xfId="0" applyNumberFormat="1" applyBorder="1"/>
    <xf numFmtId="8" fontId="0" fillId="0" borderId="0" xfId="0" applyNumberFormat="1"/>
    <xf numFmtId="0" fontId="5" fillId="5" borderId="6" xfId="0" applyFont="1" applyFill="1" applyBorder="1" applyAlignment="1">
      <alignment horizontal="center"/>
    </xf>
    <xf numFmtId="0" fontId="5" fillId="5" borderId="7" xfId="0" applyFont="1" applyFill="1" applyBorder="1" applyAlignment="1">
      <alignment horizontal="center"/>
    </xf>
    <xf numFmtId="0" fontId="5" fillId="5" borderId="8" xfId="0" applyFont="1" applyFill="1" applyBorder="1" applyAlignment="1">
      <alignment horizontal="center"/>
    </xf>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8" xfId="0" applyFont="1" applyFill="1" applyBorder="1" applyAlignment="1">
      <alignment horizontal="left"/>
    </xf>
    <xf numFmtId="0" fontId="1" fillId="4" borderId="6" xfId="0" applyFont="1" applyFill="1" applyBorder="1" applyAlignment="1">
      <alignment horizontal="left"/>
    </xf>
    <xf numFmtId="0" fontId="1" fillId="4" borderId="7" xfId="0" applyFont="1" applyFill="1" applyBorder="1" applyAlignment="1">
      <alignment horizontal="left"/>
    </xf>
    <xf numFmtId="0" fontId="1" fillId="4" borderId="8" xfId="0" applyFont="1" applyFill="1" applyBorder="1" applyAlignment="1">
      <alignment horizontal="left"/>
    </xf>
    <xf numFmtId="3" fontId="0" fillId="0" borderId="37" xfId="0" applyNumberFormat="1" applyBorder="1" applyAlignment="1">
      <alignment horizontal="center"/>
    </xf>
    <xf numFmtId="3" fontId="0" fillId="0" borderId="5" xfId="0" applyNumberFormat="1" applyBorder="1" applyAlignment="1">
      <alignment horizontal="center"/>
    </xf>
    <xf numFmtId="3" fontId="0" fillId="0" borderId="31" xfId="0" applyNumberFormat="1" applyBorder="1" applyAlignment="1">
      <alignment horizontal="center"/>
    </xf>
    <xf numFmtId="0" fontId="2" fillId="3" borderId="6" xfId="0" applyFont="1" applyFill="1" applyBorder="1" applyAlignment="1">
      <alignment horizontal="center"/>
    </xf>
    <xf numFmtId="0" fontId="2" fillId="3" borderId="7" xfId="0" applyFont="1" applyFill="1" applyBorder="1" applyAlignment="1">
      <alignment horizontal="center"/>
    </xf>
    <xf numFmtId="0" fontId="2" fillId="3" borderId="8" xfId="0" applyFont="1" applyFill="1" applyBorder="1" applyAlignment="1">
      <alignment horizontal="center"/>
    </xf>
    <xf numFmtId="0" fontId="1" fillId="3" borderId="19" xfId="0" applyFont="1" applyFill="1" applyBorder="1" applyAlignment="1">
      <alignment horizontal="center" wrapText="1"/>
    </xf>
    <xf numFmtId="0" fontId="1" fillId="3" borderId="20" xfId="0" applyFont="1" applyFill="1" applyBorder="1" applyAlignment="1">
      <alignment horizontal="center" wrapText="1"/>
    </xf>
    <xf numFmtId="0" fontId="1" fillId="3" borderId="9" xfId="0" applyFont="1" applyFill="1" applyBorder="1" applyAlignment="1">
      <alignment horizontal="center"/>
    </xf>
    <xf numFmtId="0" fontId="1" fillId="3" borderId="11" xfId="0" applyFont="1" applyFill="1" applyBorder="1" applyAlignment="1">
      <alignment horizontal="center"/>
    </xf>
    <xf numFmtId="0" fontId="1" fillId="3" borderId="17" xfId="0" applyFont="1" applyFill="1" applyBorder="1" applyAlignment="1">
      <alignment horizontal="center"/>
    </xf>
    <xf numFmtId="0" fontId="1" fillId="3" borderId="22" xfId="0" applyFont="1" applyFill="1" applyBorder="1" applyAlignment="1">
      <alignment horizontal="center"/>
    </xf>
    <xf numFmtId="0" fontId="1" fillId="3" borderId="33" xfId="0" applyFont="1" applyFill="1" applyBorder="1" applyAlignment="1">
      <alignment horizontal="center"/>
    </xf>
    <xf numFmtId="0" fontId="1" fillId="3" borderId="34" xfId="0" applyFont="1" applyFill="1" applyBorder="1" applyAlignment="1">
      <alignment horizontal="center"/>
    </xf>
    <xf numFmtId="0" fontId="1" fillId="3" borderId="6" xfId="0" applyFont="1" applyFill="1" applyBorder="1" applyAlignment="1">
      <alignment horizontal="center"/>
    </xf>
    <xf numFmtId="0" fontId="1" fillId="3" borderId="7" xfId="0" applyFont="1" applyFill="1" applyBorder="1" applyAlignment="1">
      <alignment horizontal="center"/>
    </xf>
    <xf numFmtId="0" fontId="1" fillId="3" borderId="8" xfId="0" applyFont="1" applyFill="1" applyBorder="1" applyAlignment="1">
      <alignment horizontal="center"/>
    </xf>
    <xf numFmtId="0" fontId="1" fillId="3" borderId="21" xfId="0" applyFont="1" applyFill="1" applyBorder="1" applyAlignment="1">
      <alignment horizontal="center" wrapText="1"/>
    </xf>
    <xf numFmtId="0" fontId="1" fillId="3" borderId="32" xfId="0" applyFont="1" applyFill="1" applyBorder="1" applyAlignment="1">
      <alignment horizontal="center"/>
    </xf>
    <xf numFmtId="0" fontId="8" fillId="7" borderId="0" xfId="0" applyFont="1" applyFill="1" applyAlignment="1" applyProtection="1">
      <alignment horizontal="left" vertical="top" wrapText="1"/>
      <protection locked="0"/>
    </xf>
    <xf numFmtId="0" fontId="6" fillId="7" borderId="0" xfId="0" applyFont="1" applyFill="1" applyAlignment="1" applyProtection="1">
      <alignment horizontal="left" vertical="top" wrapText="1"/>
    </xf>
    <xf numFmtId="0" fontId="8" fillId="7" borderId="0" xfId="0" applyFont="1" applyFill="1" applyAlignment="1" applyProtection="1">
      <alignment horizontal="left"/>
      <protection locked="0"/>
    </xf>
    <xf numFmtId="0" fontId="4" fillId="0" borderId="0" xfId="0" applyFont="1"/>
    <xf numFmtId="0" fontId="4" fillId="0" borderId="0" xfId="0" applyFont="1" applyAlignment="1">
      <alignment horizontal="left"/>
    </xf>
    <xf numFmtId="0" fontId="1" fillId="0" borderId="15" xfId="0" applyFont="1" applyBorder="1" applyAlignment="1">
      <alignment horizontal="center"/>
    </xf>
    <xf numFmtId="0" fontId="1" fillId="0" borderId="16" xfId="0" applyFont="1" applyBorder="1" applyAlignment="1">
      <alignment horizontal="center"/>
    </xf>
    <xf numFmtId="164" fontId="0" fillId="0" borderId="20" xfId="0" applyNumberFormat="1" applyBorder="1" applyAlignment="1">
      <alignment horizontal="left" indent="3"/>
    </xf>
    <xf numFmtId="0" fontId="1" fillId="0" borderId="0" xfId="0" applyFont="1" applyAlignment="1">
      <alignment horizontal="center" vertical="center"/>
    </xf>
    <xf numFmtId="166" fontId="0" fillId="0" borderId="1" xfId="0" applyNumberFormat="1" applyBorder="1"/>
    <xf numFmtId="166" fontId="0" fillId="0" borderId="13" xfId="0" applyNumberFormat="1" applyBorder="1"/>
    <xf numFmtId="166" fontId="0" fillId="0" borderId="15" xfId="0" applyNumberFormat="1" applyBorder="1"/>
    <xf numFmtId="166" fontId="0" fillId="0" borderId="16" xfId="0" applyNumberFormat="1" applyBorder="1"/>
    <xf numFmtId="10" fontId="0" fillId="0" borderId="12" xfId="0" applyNumberFormat="1" applyBorder="1"/>
    <xf numFmtId="10" fontId="0" fillId="0" borderId="13" xfId="0" applyNumberFormat="1" applyBorder="1"/>
    <xf numFmtId="10" fontId="0" fillId="0" borderId="14" xfId="0" applyNumberFormat="1" applyBorder="1"/>
    <xf numFmtId="10" fontId="0" fillId="0" borderId="16" xfId="0" applyNumberFormat="1" applyBorder="1"/>
    <xf numFmtId="0" fontId="1" fillId="0" borderId="0" xfId="0" applyFont="1" applyAlignment="1">
      <alignment vertical="center" wrapText="1"/>
    </xf>
    <xf numFmtId="0" fontId="2" fillId="0" borderId="0" xfId="0" applyFont="1" applyAlignment="1">
      <alignment horizontal="center"/>
    </xf>
    <xf numFmtId="0" fontId="1" fillId="3" borderId="19" xfId="0" applyFont="1" applyFill="1" applyBorder="1"/>
    <xf numFmtId="0" fontId="0" fillId="0" borderId="20" xfId="0" applyBorder="1"/>
    <xf numFmtId="0" fontId="0" fillId="0" borderId="21" xfId="0" applyBorder="1"/>
    <xf numFmtId="0" fontId="2" fillId="0" borderId="0" xfId="0" applyFont="1"/>
    <xf numFmtId="0" fontId="0" fillId="0" borderId="0" xfId="0" applyAlignment="1">
      <alignment horizontal="left" indent="3"/>
    </xf>
    <xf numFmtId="0" fontId="1" fillId="0" borderId="0" xfId="0" applyFont="1"/>
    <xf numFmtId="10" fontId="0" fillId="0" borderId="24" xfId="0" applyNumberFormat="1" applyBorder="1"/>
    <xf numFmtId="10" fontId="0" fillId="0" borderId="4" xfId="0" applyNumberFormat="1" applyBorder="1"/>
    <xf numFmtId="10" fontId="0" fillId="0" borderId="25" xfId="0" applyNumberFormat="1" applyBorder="1"/>
    <xf numFmtId="10" fontId="0" fillId="0" borderId="28" xfId="0" applyNumberFormat="1" applyBorder="1"/>
    <xf numFmtId="10" fontId="0" fillId="0" borderId="29" xfId="0" applyNumberFormat="1" applyBorder="1"/>
    <xf numFmtId="10" fontId="0" fillId="0" borderId="30" xfId="0" applyNumberFormat="1" applyBorder="1"/>
    <xf numFmtId="1" fontId="0" fillId="0" borderId="0" xfId="0" applyNumberFormat="1" applyAlignment="1">
      <alignment horizontal="center"/>
    </xf>
    <xf numFmtId="0" fontId="2" fillId="0" borderId="0" xfId="0" applyFont="1" applyAlignment="1">
      <alignment horizontal="left"/>
    </xf>
    <xf numFmtId="0" fontId="1" fillId="4" borderId="9" xfId="0" applyFont="1" applyFill="1" applyBorder="1"/>
    <xf numFmtId="0" fontId="0" fillId="0" borderId="12" xfId="0" applyBorder="1"/>
    <xf numFmtId="10" fontId="0" fillId="0" borderId="1" xfId="1" quotePrefix="1" applyNumberFormat="1" applyFont="1" applyBorder="1"/>
    <xf numFmtId="10" fontId="0" fillId="0" borderId="13" xfId="1" quotePrefix="1" applyNumberFormat="1" applyFont="1" applyBorder="1"/>
    <xf numFmtId="0" fontId="0" fillId="0" borderId="14" xfId="0" applyBorder="1"/>
    <xf numFmtId="10" fontId="0" fillId="0" borderId="15" xfId="1" quotePrefix="1" applyNumberFormat="1" applyFont="1" applyBorder="1"/>
    <xf numFmtId="10" fontId="0" fillId="0" borderId="16" xfId="1" quotePrefix="1" applyNumberFormat="1" applyFont="1" applyBorder="1"/>
    <xf numFmtId="169" fontId="0" fillId="0" borderId="35" xfId="0" applyNumberFormat="1" applyBorder="1"/>
    <xf numFmtId="169" fontId="0" fillId="0" borderId="40" xfId="0" applyNumberFormat="1" applyBorder="1"/>
    <xf numFmtId="9" fontId="0" fillId="0" borderId="16" xfId="0" applyNumberFormat="1" applyBorder="1"/>
    <xf numFmtId="164" fontId="0" fillId="0" borderId="0" xfId="0" applyNumberFormat="1"/>
    <xf numFmtId="165" fontId="1" fillId="0" borderId="0" xfId="0" applyNumberFormat="1" applyFont="1" applyAlignment="1">
      <alignment horizontal="right"/>
    </xf>
    <xf numFmtId="0" fontId="0" fillId="0" borderId="36" xfId="0" applyBorder="1" applyAlignment="1">
      <alignment horizontal="center"/>
    </xf>
    <xf numFmtId="0" fontId="0" fillId="0" borderId="3" xfId="0" applyBorder="1"/>
    <xf numFmtId="167" fontId="0" fillId="0" borderId="4" xfId="0" applyNumberFormat="1" applyBorder="1"/>
    <xf numFmtId="167" fontId="0" fillId="0" borderId="1" xfId="0" applyNumberFormat="1" applyBorder="1"/>
    <xf numFmtId="167" fontId="0" fillId="8" borderId="1" xfId="0" applyNumberFormat="1" applyFill="1" applyBorder="1"/>
    <xf numFmtId="167" fontId="0" fillId="9" borderId="1" xfId="0" applyNumberFormat="1" applyFill="1" applyBorder="1"/>
    <xf numFmtId="167" fontId="0" fillId="0" borderId="15" xfId="0" applyNumberFormat="1" applyBorder="1"/>
    <xf numFmtId="167" fontId="0" fillId="0" borderId="0" xfId="0" applyNumberFormat="1"/>
    <xf numFmtId="166" fontId="0" fillId="0" borderId="18" xfId="0" applyNumberFormat="1" applyBorder="1"/>
    <xf numFmtId="0" fontId="1" fillId="4" borderId="0" xfId="0" applyFont="1" applyFill="1" applyBorder="1" applyAlignment="1">
      <alignment horizontal="center"/>
    </xf>
    <xf numFmtId="0" fontId="0" fillId="0" borderId="0" xfId="0" applyAlignment="1">
      <alignment horizontal="center"/>
    </xf>
    <xf numFmtId="0" fontId="0" fillId="0" borderId="41" xfId="0" applyBorder="1" applyAlignment="1">
      <alignment horizontal="center"/>
    </xf>
    <xf numFmtId="1" fontId="0" fillId="8" borderId="20" xfId="0" applyNumberFormat="1" applyFill="1" applyBorder="1" applyAlignment="1">
      <alignment horizontal="center"/>
    </xf>
    <xf numFmtId="10" fontId="0" fillId="8" borderId="24" xfId="0" applyNumberFormat="1" applyFill="1" applyBorder="1"/>
    <xf numFmtId="10" fontId="0" fillId="8" borderId="4" xfId="0" applyNumberFormat="1" applyFill="1" applyBorder="1"/>
    <xf numFmtId="10" fontId="0" fillId="8" borderId="25" xfId="0" applyNumberFormat="1" applyFill="1" applyBorder="1"/>
    <xf numFmtId="0" fontId="0" fillId="10" borderId="20" xfId="0" applyFill="1" applyBorder="1" applyAlignment="1">
      <alignment horizontal="center"/>
    </xf>
    <xf numFmtId="10" fontId="0" fillId="10" borderId="12" xfId="0" applyNumberFormat="1" applyFill="1" applyBorder="1"/>
    <xf numFmtId="10" fontId="0" fillId="10" borderId="13" xfId="0" applyNumberFormat="1" applyFill="1" applyBorder="1"/>
    <xf numFmtId="167" fontId="0" fillId="10" borderId="1" xfId="0" applyNumberFormat="1" applyFill="1" applyBorder="1"/>
    <xf numFmtId="0" fontId="0" fillId="10" borderId="0" xfId="0" applyFill="1"/>
    <xf numFmtId="1" fontId="0" fillId="10" borderId="20" xfId="0" applyNumberFormat="1" applyFill="1" applyBorder="1" applyAlignment="1">
      <alignment horizontal="center"/>
    </xf>
    <xf numFmtId="10" fontId="0" fillId="10" borderId="24" xfId="0" applyNumberFormat="1" applyFill="1" applyBorder="1"/>
    <xf numFmtId="10" fontId="0" fillId="10" borderId="4" xfId="0" applyNumberFormat="1" applyFill="1" applyBorder="1"/>
    <xf numFmtId="10" fontId="0" fillId="10" borderId="25" xfId="0" applyNumberFormat="1" applyFill="1" applyBorder="1"/>
    <xf numFmtId="10" fontId="0" fillId="11" borderId="0" xfId="0" applyNumberFormat="1" applyFill="1"/>
    <xf numFmtId="10" fontId="0" fillId="0" borderId="0" xfId="0" applyNumberFormat="1" applyFill="1"/>
    <xf numFmtId="9" fontId="0" fillId="0" borderId="0" xfId="1" applyFont="1"/>
    <xf numFmtId="10" fontId="0" fillId="8" borderId="1" xfId="0" applyNumberFormat="1" applyFill="1" applyBorder="1"/>
    <xf numFmtId="6" fontId="0" fillId="0" borderId="0" xfId="0" applyNumberFormat="1"/>
    <xf numFmtId="0" fontId="0" fillId="8" borderId="2" xfId="0" applyFill="1" applyBorder="1"/>
    <xf numFmtId="6" fontId="0" fillId="8" borderId="0" xfId="0" applyNumberFormat="1" applyFill="1"/>
    <xf numFmtId="8" fontId="0" fillId="8" borderId="0" xfId="0" applyNumberFormat="1" applyFill="1"/>
  </cellXfs>
  <cellStyles count="2">
    <cellStyle name="Normal" xfId="0" builtinId="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'Data solution'!$C$130</c:f>
              <c:strCache>
                <c:ptCount val="1"/>
              </c:strCache>
            </c:strRef>
          </c:tx>
          <c:spPr>
            <a:solidFill>
              <a:schemeClr val="accent1"/>
            </a:solidFill>
            <a:ln>
              <a:noFill/>
            </a:ln>
            <a:effectLst/>
          </c:spPr>
          <c:invertIfNegative val="0"/>
          <c:cat>
            <c:numRef>
              <c:f>'Data solution'!$B$131:$B$139</c:f>
              <c:numCache>
                <c:formatCode>General</c:formatCode>
                <c:ptCount val="9"/>
              </c:numCache>
            </c:numRef>
          </c:cat>
          <c:val>
            <c:numRef>
              <c:f>'Data solution'!$C$131:$C$139</c:f>
              <c:numCache>
                <c:formatCode>0.00%</c:formatCode>
                <c:ptCount val="9"/>
              </c:numCache>
            </c:numRef>
          </c:val>
          <c:extLst>
            <c:ext xmlns:c16="http://schemas.microsoft.com/office/drawing/2014/chart" uri="{C3380CC4-5D6E-409C-BE32-E72D297353CC}">
              <c16:uniqueId val="{00000000-8FE3-DC44-BB59-14E4D831EB43}"/>
            </c:ext>
          </c:extLst>
        </c:ser>
        <c:ser>
          <c:idx val="1"/>
          <c:order val="1"/>
          <c:tx>
            <c:strRef>
              <c:f>'Data solution'!$D$130</c:f>
              <c:strCache>
                <c:ptCount val="1"/>
              </c:strCache>
            </c:strRef>
          </c:tx>
          <c:spPr>
            <a:solidFill>
              <a:schemeClr val="accent2"/>
            </a:solidFill>
            <a:ln>
              <a:noFill/>
            </a:ln>
            <a:effectLst/>
          </c:spPr>
          <c:invertIfNegative val="0"/>
          <c:cat>
            <c:numRef>
              <c:f>'Data solution'!$B$131:$B$139</c:f>
              <c:numCache>
                <c:formatCode>General</c:formatCode>
                <c:ptCount val="9"/>
              </c:numCache>
            </c:numRef>
          </c:cat>
          <c:val>
            <c:numRef>
              <c:f>'Data solution'!$D$131:$D$139</c:f>
              <c:numCache>
                <c:formatCode>0.00%</c:formatCode>
                <c:ptCount val="9"/>
              </c:numCache>
            </c:numRef>
          </c:val>
          <c:extLst>
            <c:ext xmlns:c16="http://schemas.microsoft.com/office/drawing/2014/chart" uri="{C3380CC4-5D6E-409C-BE32-E72D297353CC}">
              <c16:uniqueId val="{00000001-8FE3-DC44-BB59-14E4D831EB43}"/>
            </c:ext>
          </c:extLst>
        </c:ser>
        <c:ser>
          <c:idx val="2"/>
          <c:order val="2"/>
          <c:tx>
            <c:strRef>
              <c:f>'Data solution'!$E$130</c:f>
              <c:strCache>
                <c:ptCount val="1"/>
              </c:strCache>
            </c:strRef>
          </c:tx>
          <c:spPr>
            <a:solidFill>
              <a:schemeClr val="accent3"/>
            </a:solidFill>
            <a:ln>
              <a:noFill/>
            </a:ln>
            <a:effectLst/>
          </c:spPr>
          <c:invertIfNegative val="0"/>
          <c:cat>
            <c:numRef>
              <c:f>'Data solution'!$B$131:$B$139</c:f>
              <c:numCache>
                <c:formatCode>General</c:formatCode>
                <c:ptCount val="9"/>
              </c:numCache>
            </c:numRef>
          </c:cat>
          <c:val>
            <c:numRef>
              <c:f>'Data solution'!$E$131:$E$139</c:f>
              <c:numCache>
                <c:formatCode>0.00%</c:formatCode>
                <c:ptCount val="9"/>
              </c:numCache>
            </c:numRef>
          </c:val>
          <c:extLst>
            <c:ext xmlns:c16="http://schemas.microsoft.com/office/drawing/2014/chart" uri="{C3380CC4-5D6E-409C-BE32-E72D297353CC}">
              <c16:uniqueId val="{00000002-8FE3-DC44-BB59-14E4D831EB43}"/>
            </c:ext>
          </c:extLst>
        </c:ser>
        <c:dLbls>
          <c:showLegendKey val="0"/>
          <c:showVal val="0"/>
          <c:showCatName val="0"/>
          <c:showSerName val="0"/>
          <c:showPercent val="0"/>
          <c:showBubbleSize val="0"/>
        </c:dLbls>
        <c:gapWidth val="182"/>
        <c:axId val="1578399007"/>
        <c:axId val="1504735215"/>
      </c:barChart>
      <c:catAx>
        <c:axId val="157839900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04735215"/>
        <c:crosses val="autoZero"/>
        <c:auto val="1"/>
        <c:lblAlgn val="ctr"/>
        <c:lblOffset val="100"/>
        <c:noMultiLvlLbl val="0"/>
      </c:catAx>
      <c:valAx>
        <c:axId val="1504735215"/>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783990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GB">
                <a:solidFill>
                  <a:schemeClr val="tx1"/>
                </a:solidFill>
              </a:rPr>
              <a:t>Figure 1- Segment-wise attribute importances</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barChart>
        <c:barDir val="col"/>
        <c:grouping val="clustered"/>
        <c:varyColors val="0"/>
        <c:ser>
          <c:idx val="0"/>
          <c:order val="0"/>
          <c:tx>
            <c:strRef>
              <c:f>'Data solution'!$I$98</c:f>
              <c:strCache>
                <c:ptCount val="1"/>
                <c:pt idx="0">
                  <c:v>Minbal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val>
            <c:numRef>
              <c:f>'Data solution'!$J$98:$L$98</c:f>
              <c:numCache>
                <c:formatCode>0.00%</c:formatCode>
                <c:ptCount val="3"/>
                <c:pt idx="0">
                  <c:v>0.72285714285714275</c:v>
                </c:pt>
                <c:pt idx="1">
                  <c:v>0.18548752834467125</c:v>
                </c:pt>
                <c:pt idx="2">
                  <c:v>0.23907922765065631</c:v>
                </c:pt>
              </c:numCache>
            </c:numRef>
          </c:val>
          <c:extLst>
            <c:ext xmlns:c16="http://schemas.microsoft.com/office/drawing/2014/chart" uri="{C3380CC4-5D6E-409C-BE32-E72D297353CC}">
              <c16:uniqueId val="{00000000-6C9F-3F45-925F-4D3DE6F27A4A}"/>
            </c:ext>
          </c:extLst>
        </c:ser>
        <c:ser>
          <c:idx val="1"/>
          <c:order val="1"/>
          <c:tx>
            <c:strRef>
              <c:f>'Data solution'!$I$99</c:f>
              <c:strCache>
                <c:ptCount val="1"/>
                <c:pt idx="0">
                  <c:v>Fee</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val>
            <c:numRef>
              <c:f>'Data solution'!$J$99:$L$99</c:f>
              <c:numCache>
                <c:formatCode>0.00%</c:formatCode>
                <c:ptCount val="3"/>
                <c:pt idx="0">
                  <c:v>0.16738095238095241</c:v>
                </c:pt>
                <c:pt idx="1">
                  <c:v>0.62505668934240344</c:v>
                </c:pt>
                <c:pt idx="2">
                  <c:v>0.11952587095444236</c:v>
                </c:pt>
              </c:numCache>
            </c:numRef>
          </c:val>
          <c:extLst>
            <c:ext xmlns:c16="http://schemas.microsoft.com/office/drawing/2014/chart" uri="{C3380CC4-5D6E-409C-BE32-E72D297353CC}">
              <c16:uniqueId val="{00000001-6C9F-3F45-925F-4D3DE6F27A4A}"/>
            </c:ext>
          </c:extLst>
        </c:ser>
        <c:ser>
          <c:idx val="2"/>
          <c:order val="2"/>
          <c:tx>
            <c:strRef>
              <c:f>'Data solution'!$I$100</c:f>
              <c:strCache>
                <c:ptCount val="1"/>
                <c:pt idx="0">
                  <c:v>ON ATM</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val>
            <c:numRef>
              <c:f>'Data solution'!$J$100:$L$100</c:f>
              <c:numCache>
                <c:formatCode>0.00%</c:formatCode>
                <c:ptCount val="3"/>
                <c:pt idx="0">
                  <c:v>0.1097619047619048</c:v>
                </c:pt>
                <c:pt idx="1">
                  <c:v>0.18945578231292526</c:v>
                </c:pt>
                <c:pt idx="2">
                  <c:v>0.6413949013949013</c:v>
                </c:pt>
              </c:numCache>
            </c:numRef>
          </c:val>
          <c:extLst>
            <c:ext xmlns:c16="http://schemas.microsoft.com/office/drawing/2014/chart" uri="{C3380CC4-5D6E-409C-BE32-E72D297353CC}">
              <c16:uniqueId val="{00000002-6C9F-3F45-925F-4D3DE6F27A4A}"/>
            </c:ext>
          </c:extLst>
        </c:ser>
        <c:dLbls>
          <c:dLblPos val="outEnd"/>
          <c:showLegendKey val="0"/>
          <c:showVal val="1"/>
          <c:showCatName val="0"/>
          <c:showSerName val="0"/>
          <c:showPercent val="0"/>
          <c:showBubbleSize val="0"/>
        </c:dLbls>
        <c:gapWidth val="267"/>
        <c:overlap val="-43"/>
        <c:axId val="1385734575"/>
        <c:axId val="1545518751"/>
      </c:barChart>
      <c:catAx>
        <c:axId val="1385734575"/>
        <c:scaling>
          <c:orientation val="minMax"/>
        </c:scaling>
        <c:delete val="0"/>
        <c:axPos val="b"/>
        <c:majorGridlines>
          <c:spPr>
            <a:ln w="9525" cap="flat" cmpd="sng" algn="ctr">
              <a:solidFill>
                <a:schemeClr val="dk1">
                  <a:lumMod val="15000"/>
                  <a:lumOff val="85000"/>
                </a:schemeClr>
              </a:solidFill>
              <a:round/>
            </a:ln>
            <a:effectLst/>
          </c:spPr>
        </c:majorGridlines>
        <c:title>
          <c:tx>
            <c:rich>
              <a:bodyPr rot="0" spcFirstLastPara="1" vertOverflow="ellipsis" vert="horz" wrap="square" anchor="ctr" anchorCtr="1"/>
              <a:lstStyle/>
              <a:p>
                <a:pPr>
                  <a:defRPr sz="900" b="1" i="0" u="none" strike="noStrike" kern="1200" baseline="0">
                    <a:solidFill>
                      <a:schemeClr val="dk1">
                        <a:lumMod val="65000"/>
                        <a:lumOff val="35000"/>
                      </a:schemeClr>
                    </a:solidFill>
                    <a:latin typeface="+mn-lt"/>
                    <a:ea typeface="+mn-ea"/>
                    <a:cs typeface="+mn-cs"/>
                  </a:defRPr>
                </a:pPr>
                <a:r>
                  <a:rPr lang="en-GB"/>
                  <a:t>Segment</a:t>
                </a:r>
              </a:p>
            </c:rich>
          </c:tx>
          <c:overlay val="0"/>
          <c:spPr>
            <a:noFill/>
            <a:ln>
              <a:noFill/>
            </a:ln>
            <a:effectLst/>
          </c:spPr>
          <c:txPr>
            <a:bodyPr rot="0" spcFirstLastPara="1" vertOverflow="ellipsis" vert="horz" wrap="square" anchor="ctr" anchorCtr="1"/>
            <a:lstStyle/>
            <a:p>
              <a:pPr>
                <a:defRPr sz="900" b="1" i="0" u="none" strike="noStrike" kern="1200" baseline="0">
                  <a:solidFill>
                    <a:schemeClr val="dk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dk1">
                    <a:lumMod val="65000"/>
                    <a:lumOff val="35000"/>
                  </a:schemeClr>
                </a:solidFill>
                <a:latin typeface="+mn-lt"/>
                <a:ea typeface="+mn-ea"/>
                <a:cs typeface="+mn-cs"/>
              </a:defRPr>
            </a:pPr>
            <a:endParaRPr lang="en-US"/>
          </a:p>
        </c:txPr>
        <c:crossAx val="1545518751"/>
        <c:crosses val="autoZero"/>
        <c:auto val="1"/>
        <c:lblAlgn val="ctr"/>
        <c:lblOffset val="100"/>
        <c:noMultiLvlLbl val="0"/>
      </c:catAx>
      <c:valAx>
        <c:axId val="1545518751"/>
        <c:scaling>
          <c:orientation val="minMax"/>
        </c:scaling>
        <c:delete val="0"/>
        <c:axPos val="l"/>
        <c:majorGridlines>
          <c:spPr>
            <a:ln w="9525" cap="flat" cmpd="sng" algn="ctr">
              <a:solidFill>
                <a:schemeClr val="dk1">
                  <a:lumMod val="15000"/>
                  <a:lumOff val="85000"/>
                </a:schemeClr>
              </a:solidFill>
              <a:round/>
            </a:ln>
            <a:effectLst/>
          </c:spPr>
        </c:majorGridlines>
        <c:title>
          <c:tx>
            <c:rich>
              <a:bodyPr rot="-5400000" spcFirstLastPara="1" vertOverflow="ellipsis" vert="horz" wrap="square" anchor="ctr" anchorCtr="1"/>
              <a:lstStyle/>
              <a:p>
                <a:pPr>
                  <a:defRPr sz="900" b="1" i="0" u="none" strike="noStrike" kern="1200" baseline="0">
                    <a:solidFill>
                      <a:schemeClr val="dk1">
                        <a:lumMod val="65000"/>
                        <a:lumOff val="35000"/>
                      </a:schemeClr>
                    </a:solidFill>
                    <a:latin typeface="+mn-lt"/>
                    <a:ea typeface="+mn-ea"/>
                    <a:cs typeface="+mn-cs"/>
                  </a:defRPr>
                </a:pPr>
                <a:r>
                  <a:rPr lang="en-GB"/>
                  <a:t>Percentage</a:t>
                </a:r>
              </a:p>
            </c:rich>
          </c:tx>
          <c:overlay val="0"/>
          <c:spPr>
            <a:noFill/>
            <a:ln>
              <a:noFill/>
            </a:ln>
            <a:effectLst/>
          </c:spPr>
          <c:txPr>
            <a:bodyPr rot="-5400000" spcFirstLastPara="1" vertOverflow="ellipsis" vert="horz" wrap="square" anchor="ctr" anchorCtr="1"/>
            <a:lstStyle/>
            <a:p>
              <a:pPr>
                <a:defRPr sz="900" b="1" i="0" u="none" strike="noStrike" kern="1200" baseline="0">
                  <a:solidFill>
                    <a:schemeClr val="dk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385734575"/>
        <c:crosses val="autoZero"/>
        <c:crossBetween val="between"/>
      </c:valAx>
      <c:spPr>
        <a:pattFill prst="ltDnDiag">
          <a:fgClr>
            <a:schemeClr val="dk1">
              <a:lumMod val="15000"/>
              <a:lumOff val="85000"/>
            </a:schemeClr>
          </a:fgClr>
          <a:bgClr>
            <a:schemeClr val="lt1"/>
          </a:bgClr>
        </a:patt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GB">
                <a:solidFill>
                  <a:schemeClr val="tx1"/>
                </a:solidFill>
              </a:rPr>
              <a:t>Figure 2-</a:t>
            </a:r>
            <a:r>
              <a:rPr lang="en-GB" baseline="0">
                <a:solidFill>
                  <a:schemeClr val="tx1"/>
                </a:solidFill>
              </a:rPr>
              <a:t> </a:t>
            </a:r>
            <a:r>
              <a:rPr lang="en-GB">
                <a:solidFill>
                  <a:schemeClr val="tx1"/>
                </a:solidFill>
              </a:rPr>
              <a:t>Annual Segment Growth</a:t>
            </a:r>
            <a:r>
              <a:rPr lang="en-GB" baseline="0">
                <a:solidFill>
                  <a:schemeClr val="tx1"/>
                </a:solidFill>
              </a:rPr>
              <a:t> (</a:t>
            </a:r>
            <a:r>
              <a:rPr lang="en-GB">
                <a:solidFill>
                  <a:schemeClr val="tx1"/>
                </a:solidFill>
              </a:rPr>
              <a:t>Customers)</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lineChart>
        <c:grouping val="standard"/>
        <c:varyColors val="0"/>
        <c:ser>
          <c:idx val="0"/>
          <c:order val="0"/>
          <c:tx>
            <c:strRef>
              <c:f>'Data solution'!$F$98</c:f>
              <c:strCache>
                <c:ptCount val="1"/>
                <c:pt idx="0">
                  <c:v>1</c:v>
                </c:pt>
              </c:strCache>
            </c:strRef>
          </c:tx>
          <c:spPr>
            <a:ln w="22225" cap="rnd">
              <a:solidFill>
                <a:schemeClr val="accent1"/>
              </a:solidFill>
              <a:round/>
            </a:ln>
            <a:effectLst/>
          </c:spPr>
          <c:marker>
            <c:symbol val="square"/>
            <c:size val="5"/>
            <c:spPr>
              <a:solidFill>
                <a:schemeClr val="lt1"/>
              </a:solidFill>
              <a:ln w="15875">
                <a:solidFill>
                  <a:schemeClr val="accent1"/>
                </a:solidFill>
                <a:round/>
              </a:ln>
              <a:effectLst/>
            </c:spPr>
          </c:marker>
          <c:dLbls>
            <c:dLbl>
              <c:idx val="0"/>
              <c:layout>
                <c:manualLayout>
                  <c:x val="1.763745094670754E-3"/>
                  <c:y val="1.665169762090515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E531-0D47-8FD8-0D4C2D77DEC4}"/>
                </c:ext>
              </c:extLst>
            </c:dLbl>
            <c:dLbl>
              <c:idx val="1"/>
              <c:layout>
                <c:manualLayout>
                  <c:x val="-1.763745094670754E-3"/>
                  <c:y val="1.998203714508604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E531-0D47-8FD8-0D4C2D77DEC4}"/>
                </c:ext>
              </c:extLst>
            </c:dLbl>
            <c:dLbl>
              <c:idx val="2"/>
              <c:layout>
                <c:manualLayout>
                  <c:x val="-8.8187254733537689E-3"/>
                  <c:y val="1.665169762090509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E531-0D47-8FD8-0D4C2D77DEC4}"/>
                </c:ext>
              </c:extLst>
            </c:dLbl>
            <c:dLbl>
              <c:idx val="3"/>
              <c:layout>
                <c:manualLayout>
                  <c:x val="-1.5873705852036787E-2"/>
                  <c:y val="3.33033952418101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531-0D47-8FD8-0D4C2D77DEC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cat>
            <c:strRef>
              <c:f>'Data solution'!$E$99:$E$102</c:f>
              <c:strCache>
                <c:ptCount val="4"/>
                <c:pt idx="0">
                  <c:v>Current</c:v>
                </c:pt>
                <c:pt idx="1">
                  <c:v>Year 1</c:v>
                </c:pt>
                <c:pt idx="2">
                  <c:v>Year 2</c:v>
                </c:pt>
                <c:pt idx="3">
                  <c:v>Year 3</c:v>
                </c:pt>
              </c:strCache>
            </c:strRef>
          </c:cat>
          <c:val>
            <c:numRef>
              <c:f>'Data solution'!$F$99:$F$102</c:f>
              <c:numCache>
                <c:formatCode>0</c:formatCode>
                <c:ptCount val="4"/>
                <c:pt idx="0">
                  <c:v>31000</c:v>
                </c:pt>
                <c:pt idx="1">
                  <c:v>35650</c:v>
                </c:pt>
                <c:pt idx="2">
                  <c:v>40997.5</c:v>
                </c:pt>
                <c:pt idx="3">
                  <c:v>47147.124999999993</c:v>
                </c:pt>
              </c:numCache>
            </c:numRef>
          </c:val>
          <c:smooth val="0"/>
          <c:extLst>
            <c:ext xmlns:c16="http://schemas.microsoft.com/office/drawing/2014/chart" uri="{C3380CC4-5D6E-409C-BE32-E72D297353CC}">
              <c16:uniqueId val="{00000000-E531-0D47-8FD8-0D4C2D77DEC4}"/>
            </c:ext>
          </c:extLst>
        </c:ser>
        <c:ser>
          <c:idx val="1"/>
          <c:order val="1"/>
          <c:tx>
            <c:strRef>
              <c:f>'Data solution'!$G$98</c:f>
              <c:strCache>
                <c:ptCount val="1"/>
                <c:pt idx="0">
                  <c:v>2</c:v>
                </c:pt>
              </c:strCache>
            </c:strRef>
          </c:tx>
          <c:spPr>
            <a:ln w="22225" cap="rnd">
              <a:solidFill>
                <a:schemeClr val="accent2"/>
              </a:solidFill>
              <a:round/>
            </a:ln>
            <a:effectLst/>
          </c:spPr>
          <c:marker>
            <c:symbol val="square"/>
            <c:size val="5"/>
            <c:spPr>
              <a:solidFill>
                <a:schemeClr val="lt1"/>
              </a:solidFill>
              <a:ln w="15875">
                <a:solidFill>
                  <a:schemeClr val="accent2"/>
                </a:solidFill>
                <a:round/>
              </a:ln>
              <a:effectLst/>
            </c:spPr>
          </c:marker>
          <c:dLbls>
            <c:dLbl>
              <c:idx val="0"/>
              <c:layout>
                <c:manualLayout>
                  <c:x val="-5.2912352840122617E-3"/>
                  <c:y val="-2.997305571762916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E531-0D47-8FD8-0D4C2D77DEC4}"/>
                </c:ext>
              </c:extLst>
            </c:dLbl>
            <c:dLbl>
              <c:idx val="1"/>
              <c:layout>
                <c:manualLayout>
                  <c:x val="-5.2912352840122617E-3"/>
                  <c:y val="-3.330339524181018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E531-0D47-8FD8-0D4C2D77DEC4}"/>
                </c:ext>
              </c:extLst>
            </c:dLbl>
            <c:dLbl>
              <c:idx val="2"/>
              <c:layout>
                <c:manualLayout>
                  <c:x val="-7.0549803786830161E-3"/>
                  <c:y val="-3.330339524181018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E531-0D47-8FD8-0D4C2D77DEC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cat>
            <c:strRef>
              <c:f>'Data solution'!$E$99:$E$102</c:f>
              <c:strCache>
                <c:ptCount val="4"/>
                <c:pt idx="0">
                  <c:v>Current</c:v>
                </c:pt>
                <c:pt idx="1">
                  <c:v>Year 1</c:v>
                </c:pt>
                <c:pt idx="2">
                  <c:v>Year 2</c:v>
                </c:pt>
                <c:pt idx="3">
                  <c:v>Year 3</c:v>
                </c:pt>
              </c:strCache>
            </c:strRef>
          </c:cat>
          <c:val>
            <c:numRef>
              <c:f>'Data solution'!$G$99:$G$102</c:f>
              <c:numCache>
                <c:formatCode>0</c:formatCode>
                <c:ptCount val="4"/>
                <c:pt idx="0">
                  <c:v>43000</c:v>
                </c:pt>
                <c:pt idx="1">
                  <c:v>44720</c:v>
                </c:pt>
                <c:pt idx="2">
                  <c:v>46508.800000000003</c:v>
                </c:pt>
                <c:pt idx="3">
                  <c:v>48369.152000000002</c:v>
                </c:pt>
              </c:numCache>
            </c:numRef>
          </c:val>
          <c:smooth val="0"/>
          <c:extLst>
            <c:ext xmlns:c16="http://schemas.microsoft.com/office/drawing/2014/chart" uri="{C3380CC4-5D6E-409C-BE32-E72D297353CC}">
              <c16:uniqueId val="{00000001-E531-0D47-8FD8-0D4C2D77DEC4}"/>
            </c:ext>
          </c:extLst>
        </c:ser>
        <c:ser>
          <c:idx val="2"/>
          <c:order val="2"/>
          <c:tx>
            <c:strRef>
              <c:f>'Data solution'!$H$98</c:f>
              <c:strCache>
                <c:ptCount val="1"/>
                <c:pt idx="0">
                  <c:v>3</c:v>
                </c:pt>
              </c:strCache>
            </c:strRef>
          </c:tx>
          <c:spPr>
            <a:ln w="22225" cap="rnd">
              <a:solidFill>
                <a:schemeClr val="accent3"/>
              </a:solidFill>
              <a:round/>
            </a:ln>
            <a:effectLst/>
          </c:spPr>
          <c:marker>
            <c:symbol val="square"/>
            <c:size val="5"/>
            <c:spPr>
              <a:solidFill>
                <a:schemeClr val="lt1"/>
              </a:solidFill>
              <a:ln w="15875">
                <a:solidFill>
                  <a:schemeClr val="accent3"/>
                </a:solidFill>
                <a:round/>
              </a:ln>
              <a:effectLst/>
            </c:spPr>
          </c:marker>
          <c:dLbls>
            <c:dLbl>
              <c:idx val="0"/>
              <c:layout>
                <c:manualLayout>
                  <c:x val="-3.2334953199491878E-17"/>
                  <c:y val="2.997305571762910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E531-0D47-8FD8-0D4C2D77DEC4}"/>
                </c:ext>
              </c:extLst>
            </c:dLbl>
            <c:dLbl>
              <c:idx val="1"/>
              <c:layout>
                <c:manualLayout>
                  <c:x val="0"/>
                  <c:y val="2.664271619344814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531-0D47-8FD8-0D4C2D77DEC4}"/>
                </c:ext>
              </c:extLst>
            </c:dLbl>
            <c:dLbl>
              <c:idx val="2"/>
              <c:layout>
                <c:manualLayout>
                  <c:x val="0"/>
                  <c:y val="3.33033952418101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E531-0D47-8FD8-0D4C2D77DEC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cat>
            <c:strRef>
              <c:f>'Data solution'!$E$99:$E$102</c:f>
              <c:strCache>
                <c:ptCount val="4"/>
                <c:pt idx="0">
                  <c:v>Current</c:v>
                </c:pt>
                <c:pt idx="1">
                  <c:v>Year 1</c:v>
                </c:pt>
                <c:pt idx="2">
                  <c:v>Year 2</c:v>
                </c:pt>
                <c:pt idx="3">
                  <c:v>Year 3</c:v>
                </c:pt>
              </c:strCache>
            </c:strRef>
          </c:cat>
          <c:val>
            <c:numRef>
              <c:f>'Data solution'!$H$99:$H$102</c:f>
              <c:numCache>
                <c:formatCode>0</c:formatCode>
                <c:ptCount val="4"/>
                <c:pt idx="0">
                  <c:v>26000</c:v>
                </c:pt>
                <c:pt idx="1">
                  <c:v>27820</c:v>
                </c:pt>
                <c:pt idx="2">
                  <c:v>29767.4</c:v>
                </c:pt>
                <c:pt idx="3">
                  <c:v>31851.118000000002</c:v>
                </c:pt>
              </c:numCache>
            </c:numRef>
          </c:val>
          <c:smooth val="0"/>
          <c:extLst>
            <c:ext xmlns:c16="http://schemas.microsoft.com/office/drawing/2014/chart" uri="{C3380CC4-5D6E-409C-BE32-E72D297353CC}">
              <c16:uniqueId val="{00000002-E531-0D47-8FD8-0D4C2D77DEC4}"/>
            </c:ext>
          </c:extLst>
        </c:ser>
        <c:dLbls>
          <c:dLblPos val="r"/>
          <c:showLegendKey val="0"/>
          <c:showVal val="1"/>
          <c:showCatName val="0"/>
          <c:showSerName val="0"/>
          <c:showPercent val="0"/>
          <c:showBubbleSize val="0"/>
        </c:dLbls>
        <c:marker val="1"/>
        <c:smooth val="0"/>
        <c:axId val="1560508207"/>
        <c:axId val="1538477359"/>
      </c:lineChart>
      <c:catAx>
        <c:axId val="1560508207"/>
        <c:scaling>
          <c:orientation val="minMax"/>
        </c:scaling>
        <c:delete val="0"/>
        <c:axPos val="b"/>
        <c:majorGridlines>
          <c:spPr>
            <a:ln w="9525" cap="flat" cmpd="sng" algn="ctr">
              <a:solidFill>
                <a:schemeClr val="dk1">
                  <a:lumMod val="15000"/>
                  <a:lumOff val="85000"/>
                  <a:alpha val="54000"/>
                </a:schemeClr>
              </a:solidFill>
              <a:round/>
            </a:ln>
            <a:effectLst/>
          </c:spPr>
        </c:majorGridlines>
        <c:minorGridlines>
          <c:spPr>
            <a:ln w="9525" cap="flat" cmpd="sng" algn="ctr">
              <a:solidFill>
                <a:schemeClr val="dk1">
                  <a:lumMod val="15000"/>
                  <a:lumOff val="85000"/>
                  <a:alpha val="51000"/>
                </a:schemeClr>
              </a:solidFill>
              <a:round/>
            </a:ln>
            <a:effectLst/>
          </c:spPr>
        </c:minorGridlines>
        <c:title>
          <c:tx>
            <c:rich>
              <a:bodyPr rot="0" spcFirstLastPara="1" vertOverflow="ellipsis" vert="horz" wrap="square" anchor="ctr" anchorCtr="1"/>
              <a:lstStyle/>
              <a:p>
                <a:pPr>
                  <a:defRPr sz="900" b="1" i="0" u="none" strike="noStrike" kern="1200" baseline="0">
                    <a:solidFill>
                      <a:schemeClr val="dk1">
                        <a:lumMod val="65000"/>
                        <a:lumOff val="35000"/>
                      </a:schemeClr>
                    </a:solidFill>
                    <a:latin typeface="+mn-lt"/>
                    <a:ea typeface="+mn-ea"/>
                    <a:cs typeface="+mn-cs"/>
                  </a:defRPr>
                </a:pPr>
                <a:r>
                  <a:rPr lang="en-GB"/>
                  <a:t>Year</a:t>
                </a:r>
              </a:p>
            </c:rich>
          </c:tx>
          <c:overlay val="0"/>
          <c:spPr>
            <a:noFill/>
            <a:ln>
              <a:noFill/>
            </a:ln>
            <a:effectLst/>
          </c:spPr>
          <c:txPr>
            <a:bodyPr rot="0" spcFirstLastPara="1" vertOverflow="ellipsis" vert="horz" wrap="square" anchor="ctr" anchorCtr="1"/>
            <a:lstStyle/>
            <a:p>
              <a:pPr>
                <a:defRPr sz="900" b="1" i="0" u="none" strike="noStrike" kern="1200" baseline="0">
                  <a:solidFill>
                    <a:schemeClr val="dk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dk1">
                    <a:lumMod val="65000"/>
                    <a:lumOff val="35000"/>
                  </a:schemeClr>
                </a:solidFill>
                <a:latin typeface="+mn-lt"/>
                <a:ea typeface="+mn-ea"/>
                <a:cs typeface="+mn-cs"/>
              </a:defRPr>
            </a:pPr>
            <a:endParaRPr lang="en-US"/>
          </a:p>
        </c:txPr>
        <c:crossAx val="1538477359"/>
        <c:crosses val="autoZero"/>
        <c:auto val="1"/>
        <c:lblAlgn val="ctr"/>
        <c:lblOffset val="100"/>
        <c:noMultiLvlLbl val="0"/>
      </c:catAx>
      <c:valAx>
        <c:axId val="1538477359"/>
        <c:scaling>
          <c:orientation val="minMax"/>
        </c:scaling>
        <c:delete val="0"/>
        <c:axPos val="l"/>
        <c:majorGridlines>
          <c:spPr>
            <a:ln w="9525" cap="flat" cmpd="sng" algn="ctr">
              <a:solidFill>
                <a:schemeClr val="dk1">
                  <a:lumMod val="15000"/>
                  <a:lumOff val="85000"/>
                  <a:alpha val="54000"/>
                </a:schemeClr>
              </a:solidFill>
              <a:round/>
            </a:ln>
            <a:effectLst/>
          </c:spPr>
        </c:majorGridlines>
        <c:title>
          <c:tx>
            <c:rich>
              <a:bodyPr rot="-5400000" spcFirstLastPara="1" vertOverflow="ellipsis" vert="horz" wrap="square" anchor="ctr" anchorCtr="1"/>
              <a:lstStyle/>
              <a:p>
                <a:pPr>
                  <a:defRPr sz="900" b="1" i="0" u="none" strike="noStrike" kern="1200" baseline="0">
                    <a:solidFill>
                      <a:schemeClr val="dk1">
                        <a:lumMod val="65000"/>
                        <a:lumOff val="35000"/>
                      </a:schemeClr>
                    </a:solidFill>
                    <a:latin typeface="+mn-lt"/>
                    <a:ea typeface="+mn-ea"/>
                    <a:cs typeface="+mn-cs"/>
                  </a:defRPr>
                </a:pPr>
                <a:r>
                  <a:rPr lang="en-GB"/>
                  <a:t>No.</a:t>
                </a:r>
                <a:r>
                  <a:rPr lang="en-GB" baseline="0"/>
                  <a:t> of customers</a:t>
                </a:r>
                <a:endParaRPr lang="en-GB"/>
              </a:p>
            </c:rich>
          </c:tx>
          <c:overlay val="0"/>
          <c:spPr>
            <a:noFill/>
            <a:ln>
              <a:noFill/>
            </a:ln>
            <a:effectLst/>
          </c:spPr>
          <c:txPr>
            <a:bodyPr rot="-5400000" spcFirstLastPara="1" vertOverflow="ellipsis" vert="horz" wrap="square" anchor="ctr" anchorCtr="1"/>
            <a:lstStyle/>
            <a:p>
              <a:pPr>
                <a:defRPr sz="900" b="1" i="0" u="none" strike="noStrike" kern="1200" baseline="0">
                  <a:solidFill>
                    <a:schemeClr val="dk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560508207"/>
        <c:crosses val="autoZero"/>
        <c:crossBetween val="between"/>
      </c:valAx>
      <c:spPr>
        <a:pattFill prst="ltDnDiag">
          <a:fgClr>
            <a:schemeClr val="dk1">
              <a:lumMod val="15000"/>
              <a:lumOff val="85000"/>
            </a:schemeClr>
          </a:fgClr>
          <a:bgClr>
            <a:schemeClr val="lt1"/>
          </a:bgClr>
        </a:patt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GB">
                <a:solidFill>
                  <a:schemeClr val="tx1"/>
                </a:solidFill>
              </a:rPr>
              <a:t>Figure</a:t>
            </a:r>
            <a:r>
              <a:rPr lang="en-GB" baseline="0">
                <a:solidFill>
                  <a:schemeClr val="tx1"/>
                </a:solidFill>
              </a:rPr>
              <a:t> 4: Projected </a:t>
            </a:r>
            <a:r>
              <a:rPr lang="en-GB">
                <a:solidFill>
                  <a:schemeClr val="tx1"/>
                </a:solidFill>
              </a:rPr>
              <a:t>Profit after 3 years</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barChart>
        <c:barDir val="col"/>
        <c:grouping val="stacked"/>
        <c:varyColors val="0"/>
        <c:ser>
          <c:idx val="0"/>
          <c:order val="0"/>
          <c:tx>
            <c:strRef>
              <c:f>'Data solution'!$M$105:$M$106</c:f>
              <c:strCache>
                <c:ptCount val="2"/>
                <c:pt idx="0">
                  <c:v>Profit After 3 years</c:v>
                </c:pt>
                <c:pt idx="1">
                  <c:v>Segment 1 </c:v>
                </c:pt>
              </c:strCache>
            </c:strRef>
          </c:tx>
          <c:spPr>
            <a:solidFill>
              <a:schemeClr val="accent1"/>
            </a:solidFill>
            <a:ln>
              <a:noFill/>
            </a:ln>
            <a:effectLst/>
          </c:spPr>
          <c:invertIfNegative val="0"/>
          <c:val>
            <c:numRef>
              <c:f>'Data solution'!$M$107:$M$115</c:f>
              <c:numCache>
                <c:formatCode>"$"#,##0.00_);[Red]\("$"#,##0.00\)</c:formatCode>
                <c:ptCount val="9"/>
                <c:pt idx="0">
                  <c:v>10718026.771522898</c:v>
                </c:pt>
                <c:pt idx="1">
                  <c:v>2088515.3029461463</c:v>
                </c:pt>
                <c:pt idx="2">
                  <c:v>6749179.184323282</c:v>
                </c:pt>
                <c:pt idx="3">
                  <c:v>4352575.0388244865</c:v>
                </c:pt>
                <c:pt idx="4">
                  <c:v>5191858.2949362239</c:v>
                </c:pt>
                <c:pt idx="5">
                  <c:v>3507210.1324741184</c:v>
                </c:pt>
                <c:pt idx="6">
                  <c:v>1519247.5878132328</c:v>
                </c:pt>
                <c:pt idx="7">
                  <c:v>1209944.7629341704</c:v>
                </c:pt>
                <c:pt idx="8">
                  <c:v>622624.90614960191</c:v>
                </c:pt>
              </c:numCache>
            </c:numRef>
          </c:val>
          <c:extLst>
            <c:ext xmlns:c16="http://schemas.microsoft.com/office/drawing/2014/chart" uri="{C3380CC4-5D6E-409C-BE32-E72D297353CC}">
              <c16:uniqueId val="{00000000-7039-764D-9A36-B3850E0FC085}"/>
            </c:ext>
          </c:extLst>
        </c:ser>
        <c:ser>
          <c:idx val="1"/>
          <c:order val="1"/>
          <c:tx>
            <c:strRef>
              <c:f>'Data solution'!$N$105:$N$106</c:f>
              <c:strCache>
                <c:ptCount val="2"/>
                <c:pt idx="0">
                  <c:v>Profit After 3 years</c:v>
                </c:pt>
                <c:pt idx="1">
                  <c:v>Segment 2  </c:v>
                </c:pt>
              </c:strCache>
            </c:strRef>
          </c:tx>
          <c:spPr>
            <a:solidFill>
              <a:schemeClr val="accent3"/>
            </a:solidFill>
            <a:ln>
              <a:noFill/>
            </a:ln>
            <a:effectLst/>
          </c:spPr>
          <c:invertIfNegative val="0"/>
          <c:val>
            <c:numRef>
              <c:f>'Data solution'!$N$107:$N$115</c:f>
              <c:numCache>
                <c:formatCode>"$"#,##0.00_);[Red]\("$"#,##0.00\)</c:formatCode>
                <c:ptCount val="9"/>
                <c:pt idx="0">
                  <c:v>2106888.3786629639</c:v>
                </c:pt>
                <c:pt idx="1">
                  <c:v>3252094.7883445262</c:v>
                </c:pt>
                <c:pt idx="2">
                  <c:v>7045619.4839965943</c:v>
                </c:pt>
                <c:pt idx="3">
                  <c:v>7230340.8165959744</c:v>
                </c:pt>
                <c:pt idx="4">
                  <c:v>3165033.6838586316</c:v>
                </c:pt>
                <c:pt idx="5">
                  <c:v>7075375.7583743464</c:v>
                </c:pt>
                <c:pt idx="6">
                  <c:v>13762411.027315538</c:v>
                </c:pt>
                <c:pt idx="7">
                  <c:v>6731636.4847592935</c:v>
                </c:pt>
                <c:pt idx="8">
                  <c:v>1810627.3525317044</c:v>
                </c:pt>
              </c:numCache>
            </c:numRef>
          </c:val>
          <c:extLst>
            <c:ext xmlns:c16="http://schemas.microsoft.com/office/drawing/2014/chart" uri="{C3380CC4-5D6E-409C-BE32-E72D297353CC}">
              <c16:uniqueId val="{00000001-7039-764D-9A36-B3850E0FC085}"/>
            </c:ext>
          </c:extLst>
        </c:ser>
        <c:ser>
          <c:idx val="2"/>
          <c:order val="2"/>
          <c:tx>
            <c:strRef>
              <c:f>'Data solution'!$O$105:$O$106</c:f>
              <c:strCache>
                <c:ptCount val="2"/>
                <c:pt idx="0">
                  <c:v>Profit After 3 years</c:v>
                </c:pt>
                <c:pt idx="1">
                  <c:v>Segment 3</c:v>
                </c:pt>
              </c:strCache>
            </c:strRef>
          </c:tx>
          <c:spPr>
            <a:solidFill>
              <a:schemeClr val="accent5"/>
            </a:solidFill>
            <a:ln>
              <a:noFill/>
            </a:ln>
            <a:effectLst/>
          </c:spPr>
          <c:invertIfNegative val="0"/>
          <c:val>
            <c:numRef>
              <c:f>'Data solution'!$O$107:$O$115</c:f>
              <c:numCache>
                <c:formatCode>"$"#,##0.00_);[Red]\("$"#,##0.00\)</c:formatCode>
                <c:ptCount val="9"/>
                <c:pt idx="0">
                  <c:v>439567.7125571323</c:v>
                </c:pt>
                <c:pt idx="1">
                  <c:v>2532297.1344260303</c:v>
                </c:pt>
                <c:pt idx="2">
                  <c:v>4020961.1776977908</c:v>
                </c:pt>
                <c:pt idx="3">
                  <c:v>5685757.1065139286</c:v>
                </c:pt>
                <c:pt idx="4">
                  <c:v>2931259.6995726796</c:v>
                </c:pt>
                <c:pt idx="5">
                  <c:v>107580.33085523635</c:v>
                </c:pt>
                <c:pt idx="6">
                  <c:v>2021348.0835878029</c:v>
                </c:pt>
                <c:pt idx="7">
                  <c:v>92101.798957840147</c:v>
                </c:pt>
                <c:pt idx="8">
                  <c:v>5467251.5201279493</c:v>
                </c:pt>
              </c:numCache>
            </c:numRef>
          </c:val>
          <c:extLst>
            <c:ext xmlns:c16="http://schemas.microsoft.com/office/drawing/2014/chart" uri="{C3380CC4-5D6E-409C-BE32-E72D297353CC}">
              <c16:uniqueId val="{00000002-7039-764D-9A36-B3850E0FC085}"/>
            </c:ext>
          </c:extLst>
        </c:ser>
        <c:dLbls>
          <c:showLegendKey val="0"/>
          <c:showVal val="0"/>
          <c:showCatName val="0"/>
          <c:showSerName val="0"/>
          <c:showPercent val="0"/>
          <c:showBubbleSize val="0"/>
        </c:dLbls>
        <c:gapWidth val="150"/>
        <c:overlap val="100"/>
        <c:axId val="1052085695"/>
        <c:axId val="1053796495"/>
      </c:barChart>
      <c:catAx>
        <c:axId val="1052085695"/>
        <c:scaling>
          <c:orientation val="minMax"/>
        </c:scaling>
        <c:delete val="0"/>
        <c:axPos val="b"/>
        <c:majorGridlines>
          <c:spPr>
            <a:ln w="9525" cap="flat" cmpd="sng" algn="ctr">
              <a:solidFill>
                <a:schemeClr val="dk1">
                  <a:lumMod val="15000"/>
                  <a:lumOff val="85000"/>
                </a:schemeClr>
              </a:solidFill>
              <a:round/>
            </a:ln>
            <a:effectLst/>
          </c:spPr>
        </c:majorGridlines>
        <c:title>
          <c:tx>
            <c:rich>
              <a:bodyPr rot="0" spcFirstLastPara="1" vertOverflow="ellipsis" vert="horz" wrap="square" anchor="ctr" anchorCtr="1"/>
              <a:lstStyle/>
              <a:p>
                <a:pPr>
                  <a:defRPr sz="900" b="1" i="0" u="none" strike="noStrike" kern="1200" baseline="0">
                    <a:solidFill>
                      <a:schemeClr val="dk1">
                        <a:lumMod val="65000"/>
                        <a:lumOff val="35000"/>
                      </a:schemeClr>
                    </a:solidFill>
                    <a:latin typeface="+mn-lt"/>
                    <a:ea typeface="+mn-ea"/>
                    <a:cs typeface="+mn-cs"/>
                  </a:defRPr>
                </a:pPr>
                <a:r>
                  <a:rPr lang="en-GB"/>
                  <a:t>Bank</a:t>
                </a:r>
                <a:r>
                  <a:rPr lang="en-GB" baseline="0"/>
                  <a:t> account profiles</a:t>
                </a:r>
                <a:endParaRPr lang="en-GB"/>
              </a:p>
            </c:rich>
          </c:tx>
          <c:overlay val="0"/>
          <c:spPr>
            <a:noFill/>
            <a:ln>
              <a:noFill/>
            </a:ln>
            <a:effectLst/>
          </c:spPr>
          <c:txPr>
            <a:bodyPr rot="0" spcFirstLastPara="1" vertOverflow="ellipsis" vert="horz" wrap="square" anchor="ctr" anchorCtr="1"/>
            <a:lstStyle/>
            <a:p>
              <a:pPr>
                <a:defRPr sz="900" b="1" i="0" u="none" strike="noStrike" kern="1200" baseline="0">
                  <a:solidFill>
                    <a:schemeClr val="dk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dk1">
                    <a:lumMod val="65000"/>
                    <a:lumOff val="35000"/>
                  </a:schemeClr>
                </a:solidFill>
                <a:latin typeface="+mn-lt"/>
                <a:ea typeface="+mn-ea"/>
                <a:cs typeface="+mn-cs"/>
              </a:defRPr>
            </a:pPr>
            <a:endParaRPr lang="en-US"/>
          </a:p>
        </c:txPr>
        <c:crossAx val="1053796495"/>
        <c:crosses val="autoZero"/>
        <c:auto val="1"/>
        <c:lblAlgn val="ctr"/>
        <c:lblOffset val="100"/>
        <c:noMultiLvlLbl val="0"/>
      </c:catAx>
      <c:valAx>
        <c:axId val="1053796495"/>
        <c:scaling>
          <c:orientation val="minMax"/>
        </c:scaling>
        <c:delete val="0"/>
        <c:axPos val="l"/>
        <c:majorGridlines>
          <c:spPr>
            <a:ln w="9525" cap="flat" cmpd="sng" algn="ctr">
              <a:solidFill>
                <a:schemeClr val="dk1">
                  <a:lumMod val="15000"/>
                  <a:lumOff val="85000"/>
                </a:schemeClr>
              </a:solidFill>
              <a:round/>
            </a:ln>
            <a:effectLst/>
          </c:spPr>
        </c:majorGridlines>
        <c:title>
          <c:tx>
            <c:rich>
              <a:bodyPr rot="-5400000" spcFirstLastPara="1" vertOverflow="ellipsis" vert="horz" wrap="square" anchor="ctr" anchorCtr="1"/>
              <a:lstStyle/>
              <a:p>
                <a:pPr>
                  <a:defRPr sz="900" b="1" i="0" u="none" strike="noStrike" kern="1200" baseline="0">
                    <a:solidFill>
                      <a:schemeClr val="dk1">
                        <a:lumMod val="65000"/>
                        <a:lumOff val="35000"/>
                      </a:schemeClr>
                    </a:solidFill>
                    <a:latin typeface="+mn-lt"/>
                    <a:ea typeface="+mn-ea"/>
                    <a:cs typeface="+mn-cs"/>
                  </a:defRPr>
                </a:pPr>
                <a:r>
                  <a:rPr lang="en-GB"/>
                  <a:t>Profit</a:t>
                </a:r>
                <a:r>
                  <a:rPr lang="en-GB" baseline="0"/>
                  <a:t> ($)</a:t>
                </a:r>
                <a:endParaRPr lang="en-GB"/>
              </a:p>
            </c:rich>
          </c:tx>
          <c:overlay val="0"/>
          <c:spPr>
            <a:noFill/>
            <a:ln>
              <a:noFill/>
            </a:ln>
            <a:effectLst/>
          </c:spPr>
          <c:txPr>
            <a:bodyPr rot="-5400000" spcFirstLastPara="1" vertOverflow="ellipsis" vert="horz" wrap="square" anchor="ctr" anchorCtr="1"/>
            <a:lstStyle/>
            <a:p>
              <a:pPr>
                <a:defRPr sz="900" b="1" i="0" u="none" strike="noStrike" kern="1200" baseline="0">
                  <a:solidFill>
                    <a:schemeClr val="dk1">
                      <a:lumMod val="65000"/>
                      <a:lumOff val="35000"/>
                    </a:schemeClr>
                  </a:solidFill>
                  <a:latin typeface="+mn-lt"/>
                  <a:ea typeface="+mn-ea"/>
                  <a:cs typeface="+mn-cs"/>
                </a:defRPr>
              </a:pPr>
              <a:endParaRPr lang="en-US"/>
            </a:p>
          </c:txPr>
        </c:title>
        <c:numFmt formatCode="&quot;$&quot;#,##0.00_);[Red]\(&quot;$&quot;#,##0.00\)"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052085695"/>
        <c:crosses val="autoZero"/>
        <c:crossBetween val="between"/>
      </c:valAx>
      <c:spPr>
        <a:pattFill prst="ltDnDiag">
          <a:fgClr>
            <a:schemeClr val="dk1">
              <a:lumMod val="15000"/>
              <a:lumOff val="85000"/>
            </a:schemeClr>
          </a:fgClr>
          <a:bgClr>
            <a:schemeClr val="lt1"/>
          </a:bgClr>
        </a:patt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r>
              <a:rPr lang="en-GB">
                <a:solidFill>
                  <a:schemeClr val="tx1"/>
                </a:solidFill>
              </a:rPr>
              <a:t>Figure 3: Current year profit</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endParaRPr lang="en-US"/>
        </a:p>
      </c:txPr>
    </c:title>
    <c:autoTitleDeleted val="0"/>
    <c:plotArea>
      <c:layout/>
      <c:barChart>
        <c:barDir val="col"/>
        <c:grouping val="stacked"/>
        <c:varyColors val="0"/>
        <c:ser>
          <c:idx val="0"/>
          <c:order val="0"/>
          <c:tx>
            <c:strRef>
              <c:f>'Data solution'!$J$105:$J$106</c:f>
              <c:strCache>
                <c:ptCount val="2"/>
                <c:pt idx="0">
                  <c:v>Current Profit</c:v>
                </c:pt>
                <c:pt idx="1">
                  <c:v>Segment 1</c:v>
                </c:pt>
              </c:strCache>
            </c:strRef>
          </c:tx>
          <c:spPr>
            <a:solidFill>
              <a:schemeClr val="accent1"/>
            </a:solidFill>
            <a:ln>
              <a:noFill/>
            </a:ln>
            <a:effectLst/>
          </c:spPr>
          <c:invertIfNegative val="0"/>
          <c:val>
            <c:numRef>
              <c:f>'Data solution'!$J$107:$J$115</c:f>
              <c:numCache>
                <c:formatCode>"$"#,##0_);[Red]\("$"#,##0\)</c:formatCode>
                <c:ptCount val="9"/>
                <c:pt idx="0">
                  <c:v>7047276.5819169236</c:v>
                </c:pt>
                <c:pt idx="1">
                  <c:v>1373232.7133697029</c:v>
                </c:pt>
                <c:pt idx="2">
                  <c:v>4437694.8692846447</c:v>
                </c:pt>
                <c:pt idx="3">
                  <c:v>2861888.7409053915</c:v>
                </c:pt>
                <c:pt idx="4">
                  <c:v>3413731.1054072324</c:v>
                </c:pt>
                <c:pt idx="5">
                  <c:v>2306047.5926516764</c:v>
                </c:pt>
                <c:pt idx="6">
                  <c:v>998929.95007034286</c:v>
                </c:pt>
                <c:pt idx="7">
                  <c:v>795558.32197529089</c:v>
                </c:pt>
                <c:pt idx="8">
                  <c:v>409385.98250980658</c:v>
                </c:pt>
              </c:numCache>
            </c:numRef>
          </c:val>
          <c:extLst>
            <c:ext xmlns:c16="http://schemas.microsoft.com/office/drawing/2014/chart" uri="{C3380CC4-5D6E-409C-BE32-E72D297353CC}">
              <c16:uniqueId val="{00000000-5C30-8845-8AC5-D9DD41608DCC}"/>
            </c:ext>
          </c:extLst>
        </c:ser>
        <c:ser>
          <c:idx val="1"/>
          <c:order val="1"/>
          <c:tx>
            <c:strRef>
              <c:f>'Data solution'!$K$105:$K$106</c:f>
              <c:strCache>
                <c:ptCount val="2"/>
                <c:pt idx="0">
                  <c:v>Current Profit</c:v>
                </c:pt>
                <c:pt idx="1">
                  <c:v>Segment 2 Profit </c:v>
                </c:pt>
              </c:strCache>
            </c:strRef>
          </c:tx>
          <c:spPr>
            <a:solidFill>
              <a:schemeClr val="accent3"/>
            </a:solidFill>
            <a:ln>
              <a:noFill/>
            </a:ln>
            <a:effectLst/>
          </c:spPr>
          <c:invertIfNegative val="0"/>
          <c:val>
            <c:numRef>
              <c:f>'Data solution'!$K$107:$K$115</c:f>
              <c:numCache>
                <c:formatCode>"$"#,##0_);[Red]\("$"#,##0\)</c:formatCode>
                <c:ptCount val="9"/>
                <c:pt idx="0">
                  <c:v>1873016.0967574427</c:v>
                </c:pt>
                <c:pt idx="1">
                  <c:v>2891100.4248909433</c:v>
                </c:pt>
                <c:pt idx="2">
                  <c:v>6263530.065853822</c:v>
                </c:pt>
                <c:pt idx="3">
                  <c:v>6427746.6579035101</c:v>
                </c:pt>
                <c:pt idx="4">
                  <c:v>2813703.4200211149</c:v>
                </c:pt>
                <c:pt idx="5">
                  <c:v>6289983.2854232565</c:v>
                </c:pt>
                <c:pt idx="6">
                  <c:v>12234733.289815957</c:v>
                </c:pt>
                <c:pt idx="7">
                  <c:v>5984400.32284729</c:v>
                </c:pt>
                <c:pt idx="8">
                  <c:v>1609641.1233106439</c:v>
                </c:pt>
              </c:numCache>
            </c:numRef>
          </c:val>
          <c:extLst>
            <c:ext xmlns:c16="http://schemas.microsoft.com/office/drawing/2014/chart" uri="{C3380CC4-5D6E-409C-BE32-E72D297353CC}">
              <c16:uniqueId val="{00000001-5C30-8845-8AC5-D9DD41608DCC}"/>
            </c:ext>
          </c:extLst>
        </c:ser>
        <c:ser>
          <c:idx val="2"/>
          <c:order val="2"/>
          <c:tx>
            <c:strRef>
              <c:f>'Data solution'!$L$105:$L$106</c:f>
              <c:strCache>
                <c:ptCount val="2"/>
                <c:pt idx="0">
                  <c:v>Current Profit</c:v>
                </c:pt>
                <c:pt idx="1">
                  <c:v>Segment 3</c:v>
                </c:pt>
              </c:strCache>
            </c:strRef>
          </c:tx>
          <c:spPr>
            <a:solidFill>
              <a:schemeClr val="accent5"/>
            </a:solidFill>
            <a:ln>
              <a:noFill/>
            </a:ln>
            <a:effectLst/>
          </c:spPr>
          <c:invertIfNegative val="0"/>
          <c:val>
            <c:numRef>
              <c:f>'Data solution'!$L$107:$L$115</c:f>
              <c:numCache>
                <c:formatCode>"$"#,##0_);[Red]\("$"#,##0\)</c:formatCode>
                <c:ptCount val="9"/>
                <c:pt idx="0">
                  <c:v>358818.19051015534</c:v>
                </c:pt>
                <c:pt idx="1">
                  <c:v>2067108.7744887569</c:v>
                </c:pt>
                <c:pt idx="2">
                  <c:v>3282302.0724152462</c:v>
                </c:pt>
                <c:pt idx="3">
                  <c:v>4641271.4545643935</c:v>
                </c:pt>
                <c:pt idx="4">
                  <c:v>2392781.0693768947</c:v>
                </c:pt>
                <c:pt idx="5">
                  <c:v>87817.595672344847</c:v>
                </c:pt>
                <c:pt idx="6">
                  <c:v>1650022.1490901157</c:v>
                </c:pt>
                <c:pt idx="7">
                  <c:v>75182.502947113011</c:v>
                </c:pt>
                <c:pt idx="8">
                  <c:v>4462905.808308728</c:v>
                </c:pt>
              </c:numCache>
            </c:numRef>
          </c:val>
          <c:extLst>
            <c:ext xmlns:c16="http://schemas.microsoft.com/office/drawing/2014/chart" uri="{C3380CC4-5D6E-409C-BE32-E72D297353CC}">
              <c16:uniqueId val="{00000002-5C30-8845-8AC5-D9DD41608DCC}"/>
            </c:ext>
          </c:extLst>
        </c:ser>
        <c:dLbls>
          <c:showLegendKey val="0"/>
          <c:showVal val="0"/>
          <c:showCatName val="0"/>
          <c:showSerName val="0"/>
          <c:showPercent val="0"/>
          <c:showBubbleSize val="0"/>
        </c:dLbls>
        <c:gapWidth val="150"/>
        <c:overlap val="100"/>
        <c:axId val="1053301007"/>
        <c:axId val="1543901711"/>
      </c:barChart>
      <c:catAx>
        <c:axId val="1053301007"/>
        <c:scaling>
          <c:orientation val="minMax"/>
        </c:scaling>
        <c:delete val="0"/>
        <c:axPos val="b"/>
        <c:majorGridlines>
          <c:spPr>
            <a:ln w="9525" cap="flat" cmpd="sng" algn="ctr">
              <a:solidFill>
                <a:schemeClr val="dk1">
                  <a:lumMod val="15000"/>
                  <a:lumOff val="85000"/>
                </a:schemeClr>
              </a:solidFill>
              <a:round/>
            </a:ln>
            <a:effectLst/>
          </c:spPr>
        </c:majorGridlines>
        <c:title>
          <c:tx>
            <c:rich>
              <a:bodyPr rot="0" spcFirstLastPara="1" vertOverflow="ellipsis" vert="horz" wrap="square" anchor="ctr" anchorCtr="1"/>
              <a:lstStyle/>
              <a:p>
                <a:pPr>
                  <a:defRPr sz="900" b="1" i="0" u="none" strike="noStrike" kern="1200" baseline="0">
                    <a:solidFill>
                      <a:schemeClr val="dk1">
                        <a:lumMod val="65000"/>
                        <a:lumOff val="35000"/>
                      </a:schemeClr>
                    </a:solidFill>
                    <a:latin typeface="+mn-lt"/>
                    <a:ea typeface="+mn-ea"/>
                    <a:cs typeface="+mn-cs"/>
                  </a:defRPr>
                </a:pPr>
                <a:r>
                  <a:rPr lang="en-GB"/>
                  <a:t>Bank Account profiles</a:t>
                </a:r>
              </a:p>
            </c:rich>
          </c:tx>
          <c:overlay val="0"/>
          <c:spPr>
            <a:noFill/>
            <a:ln>
              <a:noFill/>
            </a:ln>
            <a:effectLst/>
          </c:spPr>
          <c:txPr>
            <a:bodyPr rot="0" spcFirstLastPara="1" vertOverflow="ellipsis" vert="horz" wrap="square" anchor="ctr" anchorCtr="1"/>
            <a:lstStyle/>
            <a:p>
              <a:pPr>
                <a:defRPr sz="900" b="1" i="0" u="none" strike="noStrike" kern="1200" baseline="0">
                  <a:solidFill>
                    <a:schemeClr val="dk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dk1">
                    <a:lumMod val="65000"/>
                    <a:lumOff val="35000"/>
                  </a:schemeClr>
                </a:solidFill>
                <a:latin typeface="+mn-lt"/>
                <a:ea typeface="+mn-ea"/>
                <a:cs typeface="+mn-cs"/>
              </a:defRPr>
            </a:pPr>
            <a:endParaRPr lang="en-US"/>
          </a:p>
        </c:txPr>
        <c:crossAx val="1543901711"/>
        <c:crosses val="autoZero"/>
        <c:auto val="1"/>
        <c:lblAlgn val="ctr"/>
        <c:lblOffset val="100"/>
        <c:noMultiLvlLbl val="0"/>
      </c:catAx>
      <c:valAx>
        <c:axId val="1543901711"/>
        <c:scaling>
          <c:orientation val="minMax"/>
          <c:max val="20000000"/>
        </c:scaling>
        <c:delete val="0"/>
        <c:axPos val="l"/>
        <c:majorGridlines>
          <c:spPr>
            <a:ln w="9525" cap="flat" cmpd="sng" algn="ctr">
              <a:solidFill>
                <a:schemeClr val="dk1">
                  <a:lumMod val="15000"/>
                  <a:lumOff val="85000"/>
                </a:schemeClr>
              </a:solidFill>
              <a:round/>
            </a:ln>
            <a:effectLst/>
          </c:spPr>
        </c:majorGridlines>
        <c:title>
          <c:tx>
            <c:rich>
              <a:bodyPr rot="-5400000" spcFirstLastPara="1" vertOverflow="ellipsis" vert="horz" wrap="square" anchor="ctr" anchorCtr="1"/>
              <a:lstStyle/>
              <a:p>
                <a:pPr>
                  <a:defRPr sz="900" b="1" i="0" u="none" strike="noStrike" kern="1200" baseline="0">
                    <a:solidFill>
                      <a:schemeClr val="dk1">
                        <a:lumMod val="65000"/>
                        <a:lumOff val="35000"/>
                      </a:schemeClr>
                    </a:solidFill>
                    <a:latin typeface="+mn-lt"/>
                    <a:ea typeface="+mn-ea"/>
                    <a:cs typeface="+mn-cs"/>
                  </a:defRPr>
                </a:pPr>
                <a:r>
                  <a:rPr lang="en-GB"/>
                  <a:t>Profit ($)</a:t>
                </a:r>
              </a:p>
            </c:rich>
          </c:tx>
          <c:overlay val="0"/>
          <c:spPr>
            <a:noFill/>
            <a:ln>
              <a:noFill/>
            </a:ln>
            <a:effectLst/>
          </c:spPr>
          <c:txPr>
            <a:bodyPr rot="-5400000" spcFirstLastPara="1" vertOverflow="ellipsis" vert="horz" wrap="square" anchor="ctr" anchorCtr="1"/>
            <a:lstStyle/>
            <a:p>
              <a:pPr>
                <a:defRPr sz="900" b="1" i="0" u="none" strike="noStrike" kern="1200" baseline="0">
                  <a:solidFill>
                    <a:schemeClr val="dk1">
                      <a:lumMod val="65000"/>
                      <a:lumOff val="35000"/>
                    </a:schemeClr>
                  </a:solidFill>
                  <a:latin typeface="+mn-lt"/>
                  <a:ea typeface="+mn-ea"/>
                  <a:cs typeface="+mn-cs"/>
                </a:defRPr>
              </a:pPr>
              <a:endParaRPr lang="en-US"/>
            </a:p>
          </c:txPr>
        </c:title>
        <c:numFmt formatCode="&quot;$&quot;#,##0_);[Red]\(&quot;$&quot;#,##0\)"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053301007"/>
        <c:crosses val="autoZero"/>
        <c:crossBetween val="between"/>
      </c:valAx>
      <c:spPr>
        <a:pattFill prst="ltDnDiag">
          <a:fgClr>
            <a:schemeClr val="dk1">
              <a:lumMod val="15000"/>
              <a:lumOff val="85000"/>
            </a:schemeClr>
          </a:fgClr>
          <a:bgClr>
            <a:schemeClr val="lt1"/>
          </a:bgClr>
        </a:patt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3.xml><?xml version="1.0" encoding="utf-8"?>
<cs:chartStyle xmlns:cs="http://schemas.microsoft.com/office/drawing/2012/chartStyle" xmlns:a="http://schemas.openxmlformats.org/drawingml/2006/main" id="232">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alpha val="54000"/>
          </a:schemeClr>
        </a:solidFill>
        <a:round/>
      </a:ln>
    </cs:spPr>
  </cs:gridlineMajor>
  <cs:gridlineMinor>
    <cs:lnRef idx="0"/>
    <cs:fillRef idx="0"/>
    <cs:effectRef idx="0"/>
    <cs:fontRef idx="minor">
      <a:schemeClr val="dk1"/>
    </cs:fontRef>
    <cs:spPr>
      <a:ln w="9525" cap="flat" cmpd="sng" algn="ctr">
        <a:solidFill>
          <a:schemeClr val="dk1">
            <a:lumMod val="15000"/>
            <a:lumOff val="85000"/>
            <a:alpha val="51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4.xml><?xml version="1.0" encoding="utf-8"?>
<cs:chartStyle xmlns:cs="http://schemas.microsoft.com/office/drawing/2012/chartStyle" xmlns:a="http://schemas.openxmlformats.org/drawingml/2006/main" id="303">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5.xml><?xml version="1.0" encoding="utf-8"?>
<cs:chartStyle xmlns:cs="http://schemas.microsoft.com/office/drawing/2012/chartStyle" xmlns:a="http://schemas.openxmlformats.org/drawingml/2006/main" id="303">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 Id="rId4"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8</xdr:col>
      <xdr:colOff>406114</xdr:colOff>
      <xdr:row>139</xdr:row>
      <xdr:rowOff>130880</xdr:rowOff>
    </xdr:from>
    <xdr:to>
      <xdr:col>15</xdr:col>
      <xdr:colOff>128426</xdr:colOff>
      <xdr:row>160</xdr:row>
      <xdr:rowOff>185504</xdr:rowOff>
    </xdr:to>
    <xdr:graphicFrame macro="">
      <xdr:nvGraphicFramePr>
        <xdr:cNvPr id="9" name="Chart 8">
          <a:extLst>
            <a:ext uri="{FF2B5EF4-FFF2-40B4-BE49-F238E27FC236}">
              <a16:creationId xmlns:a16="http://schemas.microsoft.com/office/drawing/2014/main" id="{33A911D6-8535-5548-8795-045B127E1D2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47812</xdr:colOff>
      <xdr:row>0</xdr:row>
      <xdr:rowOff>141941</xdr:rowOff>
    </xdr:from>
    <xdr:to>
      <xdr:col>8</xdr:col>
      <xdr:colOff>556241</xdr:colOff>
      <xdr:row>20</xdr:row>
      <xdr:rowOff>154641</xdr:rowOff>
    </xdr:to>
    <xdr:graphicFrame macro="">
      <xdr:nvGraphicFramePr>
        <xdr:cNvPr id="7" name="Chart 6">
          <a:extLst>
            <a:ext uri="{FF2B5EF4-FFF2-40B4-BE49-F238E27FC236}">
              <a16:creationId xmlns:a16="http://schemas.microsoft.com/office/drawing/2014/main" id="{59FD821E-EB0E-954D-B16B-1292760690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761999</xdr:colOff>
      <xdr:row>0</xdr:row>
      <xdr:rowOff>123265</xdr:rowOff>
    </xdr:from>
    <xdr:to>
      <xdr:col>17</xdr:col>
      <xdr:colOff>522941</xdr:colOff>
      <xdr:row>20</xdr:row>
      <xdr:rowOff>179294</xdr:rowOff>
    </xdr:to>
    <xdr:graphicFrame macro="">
      <xdr:nvGraphicFramePr>
        <xdr:cNvPr id="8" name="Chart 7">
          <a:extLst>
            <a:ext uri="{FF2B5EF4-FFF2-40B4-BE49-F238E27FC236}">
              <a16:creationId xmlns:a16="http://schemas.microsoft.com/office/drawing/2014/main" id="{71D1BD6A-786E-7740-A5B9-7CD3789D9D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787400</xdr:colOff>
      <xdr:row>23</xdr:row>
      <xdr:rowOff>38100</xdr:rowOff>
    </xdr:from>
    <xdr:to>
      <xdr:col>17</xdr:col>
      <xdr:colOff>571500</xdr:colOff>
      <xdr:row>49</xdr:row>
      <xdr:rowOff>25400</xdr:rowOff>
    </xdr:to>
    <xdr:graphicFrame macro="">
      <xdr:nvGraphicFramePr>
        <xdr:cNvPr id="11" name="Chart 10">
          <a:extLst>
            <a:ext uri="{FF2B5EF4-FFF2-40B4-BE49-F238E27FC236}">
              <a16:creationId xmlns:a16="http://schemas.microsoft.com/office/drawing/2014/main" id="{B0357F83-FA87-4441-970C-8079485946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63500</xdr:colOff>
      <xdr:row>23</xdr:row>
      <xdr:rowOff>25400</xdr:rowOff>
    </xdr:from>
    <xdr:to>
      <xdr:col>8</xdr:col>
      <xdr:colOff>609600</xdr:colOff>
      <xdr:row>48</xdr:row>
      <xdr:rowOff>127000</xdr:rowOff>
    </xdr:to>
    <xdr:graphicFrame macro="">
      <xdr:nvGraphicFramePr>
        <xdr:cNvPr id="12" name="Chart 11">
          <a:extLst>
            <a:ext uri="{FF2B5EF4-FFF2-40B4-BE49-F238E27FC236}">
              <a16:creationId xmlns:a16="http://schemas.microsoft.com/office/drawing/2014/main" id="{CC827FE0-6E32-5F41-994A-74284C5B96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F139"/>
  <sheetViews>
    <sheetView showGridLines="0" topLeftCell="A94" zoomScale="168" workbookViewId="0">
      <pane xSplit="1" topLeftCell="B1" activePane="topRight" state="frozen"/>
      <selection pane="topRight" activeCell="F108" sqref="F108"/>
    </sheetView>
  </sheetViews>
  <sheetFormatPr baseColWidth="10" defaultColWidth="8.83203125" defaultRowHeight="15" x14ac:dyDescent="0.2"/>
  <cols>
    <col min="1" max="1" width="34.33203125" bestFit="1" customWidth="1"/>
    <col min="2" max="2" width="13.1640625" bestFit="1" customWidth="1"/>
    <col min="3" max="3" width="13.5" customWidth="1"/>
    <col min="4" max="4" width="15.6640625" bestFit="1" customWidth="1"/>
    <col min="5" max="5" width="13.1640625" bestFit="1" customWidth="1"/>
    <col min="6" max="6" width="14" bestFit="1" customWidth="1"/>
    <col min="7" max="7" width="13.83203125" bestFit="1" customWidth="1"/>
    <col min="8" max="8" width="11.83203125" customWidth="1"/>
    <col min="9" max="9" width="14.33203125" customWidth="1"/>
    <col min="10" max="10" width="15.1640625" bestFit="1" customWidth="1"/>
    <col min="11" max="12" width="13.1640625" bestFit="1" customWidth="1"/>
    <col min="13" max="13" width="14.1640625" bestFit="1" customWidth="1"/>
    <col min="14" max="14" width="18.83203125" bestFit="1" customWidth="1"/>
    <col min="15" max="22" width="13.1640625" bestFit="1" customWidth="1"/>
    <col min="23" max="26" width="12.5" bestFit="1" customWidth="1"/>
  </cols>
  <sheetData>
    <row r="1" spans="1:26" ht="25" thickBot="1" x14ac:dyDescent="0.35">
      <c r="A1" s="68" t="s">
        <v>18</v>
      </c>
      <c r="B1" s="69"/>
      <c r="C1" s="69"/>
      <c r="D1" s="69"/>
      <c r="E1" s="69"/>
      <c r="F1" s="69"/>
      <c r="G1" s="70"/>
      <c r="H1" s="99"/>
      <c r="I1" s="99"/>
      <c r="J1" s="99"/>
      <c r="K1" s="99"/>
      <c r="L1" s="99"/>
      <c r="M1" s="99"/>
      <c r="N1" s="99"/>
      <c r="O1" s="99"/>
      <c r="P1" s="99"/>
      <c r="Q1" s="99"/>
      <c r="R1" s="99"/>
      <c r="S1" s="99"/>
      <c r="T1" s="99"/>
      <c r="U1" s="99"/>
      <c r="V1" s="99"/>
      <c r="W1" s="99"/>
      <c r="X1" s="99"/>
      <c r="Y1" s="99"/>
      <c r="Z1" s="99"/>
    </row>
    <row r="2" spans="1:26" ht="22" thickBot="1" x14ac:dyDescent="0.3">
      <c r="A2" s="71" t="s">
        <v>38</v>
      </c>
      <c r="B2" s="72"/>
      <c r="C2" s="72"/>
      <c r="D2" s="72"/>
      <c r="E2" s="72"/>
      <c r="F2" s="72"/>
      <c r="G2" s="73"/>
      <c r="H2" s="100"/>
      <c r="I2" s="100"/>
      <c r="J2" s="100"/>
      <c r="K2" s="100"/>
      <c r="L2" s="100"/>
      <c r="M2" s="100"/>
      <c r="N2" s="100"/>
      <c r="O2" s="100"/>
      <c r="P2" s="100"/>
      <c r="Q2" s="100"/>
      <c r="R2" s="100"/>
      <c r="S2" s="100"/>
      <c r="T2" s="100"/>
      <c r="U2" s="100"/>
      <c r="V2" s="100"/>
      <c r="W2" s="100"/>
      <c r="X2" s="100"/>
      <c r="Y2" s="100"/>
      <c r="Z2" s="100"/>
    </row>
    <row r="3" spans="1:26" ht="21" x14ac:dyDescent="0.25">
      <c r="A3" s="83" t="s">
        <v>28</v>
      </c>
      <c r="B3" s="85" t="s">
        <v>3</v>
      </c>
      <c r="C3" s="86"/>
      <c r="D3" s="85" t="s">
        <v>4</v>
      </c>
      <c r="E3" s="86"/>
      <c r="F3" s="87" t="s">
        <v>14</v>
      </c>
      <c r="G3" s="86"/>
      <c r="H3" s="100"/>
      <c r="I3" s="100"/>
      <c r="J3" s="100"/>
      <c r="K3" s="100"/>
      <c r="L3" s="100"/>
      <c r="M3" s="100"/>
      <c r="N3" s="100"/>
      <c r="O3" s="100"/>
      <c r="P3" s="100"/>
      <c r="Q3" s="100"/>
      <c r="R3" s="100"/>
      <c r="S3" s="100"/>
      <c r="T3" s="100"/>
      <c r="U3" s="100"/>
      <c r="V3" s="100"/>
      <c r="W3" s="100"/>
      <c r="X3" s="100"/>
      <c r="Y3" s="100"/>
      <c r="Z3" s="100"/>
    </row>
    <row r="4" spans="1:26" ht="21" x14ac:dyDescent="0.25">
      <c r="A4" s="84"/>
      <c r="B4" s="18">
        <v>500</v>
      </c>
      <c r="C4" s="19">
        <v>1000</v>
      </c>
      <c r="D4" s="18">
        <v>3</v>
      </c>
      <c r="E4" s="19">
        <v>6</v>
      </c>
      <c r="F4" s="20" t="s">
        <v>5</v>
      </c>
      <c r="G4" s="8">
        <v>0.75</v>
      </c>
      <c r="H4" s="100"/>
      <c r="I4" s="100"/>
      <c r="J4" s="100"/>
      <c r="K4" s="100"/>
      <c r="L4" s="100"/>
      <c r="M4" s="100"/>
      <c r="N4" s="100"/>
      <c r="O4" s="100"/>
      <c r="P4" s="100"/>
      <c r="Q4" s="100"/>
      <c r="R4" s="100"/>
      <c r="S4" s="100"/>
      <c r="T4" s="100"/>
      <c r="U4" s="100"/>
      <c r="V4" s="100"/>
      <c r="W4" s="100"/>
      <c r="X4" s="100"/>
      <c r="Y4" s="100"/>
      <c r="Z4" s="100"/>
    </row>
    <row r="5" spans="1:26" ht="21" x14ac:dyDescent="0.25">
      <c r="A5" s="16">
        <v>1</v>
      </c>
      <c r="B5" s="9">
        <v>0</v>
      </c>
      <c r="C5" s="10">
        <v>0</v>
      </c>
      <c r="D5" s="9">
        <v>0</v>
      </c>
      <c r="E5" s="10">
        <v>1</v>
      </c>
      <c r="F5" s="14">
        <v>0</v>
      </c>
      <c r="G5" s="10">
        <v>0</v>
      </c>
      <c r="H5" s="100"/>
      <c r="I5" s="100"/>
      <c r="J5" s="100"/>
      <c r="K5" s="100"/>
      <c r="L5" s="100"/>
      <c r="M5" s="100"/>
      <c r="N5" s="100"/>
      <c r="O5" s="100"/>
      <c r="P5" s="100"/>
      <c r="Q5" s="100"/>
      <c r="R5" s="100"/>
      <c r="S5" s="100"/>
      <c r="T5" s="100"/>
      <c r="U5" s="100"/>
      <c r="V5" s="100"/>
      <c r="W5" s="100"/>
      <c r="X5" s="100"/>
      <c r="Y5" s="100"/>
      <c r="Z5" s="100"/>
    </row>
    <row r="6" spans="1:26" x14ac:dyDescent="0.2">
      <c r="A6" s="16">
        <v>2</v>
      </c>
      <c r="B6" s="9">
        <v>0</v>
      </c>
      <c r="C6" s="10">
        <v>0</v>
      </c>
      <c r="D6" s="9">
        <v>0</v>
      </c>
      <c r="E6" s="10">
        <v>0</v>
      </c>
      <c r="F6" s="14">
        <v>1</v>
      </c>
      <c r="G6" s="10">
        <v>0</v>
      </c>
    </row>
    <row r="7" spans="1:26" x14ac:dyDescent="0.2">
      <c r="A7" s="16">
        <v>3</v>
      </c>
      <c r="B7" s="9">
        <v>0</v>
      </c>
      <c r="C7" s="10">
        <v>0</v>
      </c>
      <c r="D7" s="9">
        <v>1</v>
      </c>
      <c r="E7" s="10">
        <v>0</v>
      </c>
      <c r="F7" s="14">
        <v>0</v>
      </c>
      <c r="G7" s="10">
        <v>1</v>
      </c>
    </row>
    <row r="8" spans="1:26" x14ac:dyDescent="0.2">
      <c r="A8" s="16">
        <v>4</v>
      </c>
      <c r="B8" s="9">
        <v>1</v>
      </c>
      <c r="C8" s="10">
        <v>0</v>
      </c>
      <c r="D8" s="9">
        <v>1</v>
      </c>
      <c r="E8" s="10">
        <v>0</v>
      </c>
      <c r="F8" s="14">
        <v>1</v>
      </c>
      <c r="G8" s="10">
        <v>0</v>
      </c>
    </row>
    <row r="9" spans="1:26" x14ac:dyDescent="0.2">
      <c r="A9" s="16">
        <v>5</v>
      </c>
      <c r="B9" s="9">
        <v>1</v>
      </c>
      <c r="C9" s="10">
        <v>0</v>
      </c>
      <c r="D9" s="9">
        <v>0</v>
      </c>
      <c r="E9" s="10">
        <v>1</v>
      </c>
      <c r="F9" s="14">
        <v>0</v>
      </c>
      <c r="G9" s="10">
        <v>1</v>
      </c>
    </row>
    <row r="10" spans="1:26" x14ac:dyDescent="0.2">
      <c r="A10" s="16">
        <v>6</v>
      </c>
      <c r="B10" s="9">
        <v>1</v>
      </c>
      <c r="C10" s="10">
        <v>0</v>
      </c>
      <c r="D10" s="9">
        <v>0</v>
      </c>
      <c r="E10" s="10">
        <v>0</v>
      </c>
      <c r="F10" s="14">
        <v>0</v>
      </c>
      <c r="G10" s="10">
        <v>0</v>
      </c>
    </row>
    <row r="11" spans="1:26" x14ac:dyDescent="0.2">
      <c r="A11" s="16">
        <v>7</v>
      </c>
      <c r="B11" s="9">
        <v>0</v>
      </c>
      <c r="C11" s="10">
        <v>1</v>
      </c>
      <c r="D11" s="9">
        <v>0</v>
      </c>
      <c r="E11" s="10">
        <v>0</v>
      </c>
      <c r="F11" s="14">
        <v>0</v>
      </c>
      <c r="G11" s="10">
        <v>1</v>
      </c>
    </row>
    <row r="12" spans="1:26" x14ac:dyDescent="0.2">
      <c r="A12" s="16">
        <v>8</v>
      </c>
      <c r="B12" s="9">
        <v>0</v>
      </c>
      <c r="C12" s="10">
        <v>1</v>
      </c>
      <c r="D12" s="9">
        <v>1</v>
      </c>
      <c r="E12" s="10">
        <v>0</v>
      </c>
      <c r="F12" s="14">
        <v>0</v>
      </c>
      <c r="G12" s="10">
        <v>0</v>
      </c>
    </row>
    <row r="13" spans="1:26" ht="16" thickBot="1" x14ac:dyDescent="0.25">
      <c r="A13" s="17">
        <v>9</v>
      </c>
      <c r="B13" s="11">
        <v>0</v>
      </c>
      <c r="C13" s="13">
        <v>1</v>
      </c>
      <c r="D13" s="11">
        <v>0</v>
      </c>
      <c r="E13" s="13">
        <v>1</v>
      </c>
      <c r="F13" s="15">
        <v>1</v>
      </c>
      <c r="G13" s="13">
        <v>0</v>
      </c>
    </row>
    <row r="14" spans="1:26" ht="16" thickBot="1" x14ac:dyDescent="0.25"/>
    <row r="15" spans="1:26" ht="20" thickBot="1" x14ac:dyDescent="0.3">
      <c r="A15" s="71" t="s">
        <v>31</v>
      </c>
      <c r="B15" s="72"/>
      <c r="C15" s="72"/>
      <c r="D15" s="72"/>
      <c r="E15" s="72"/>
      <c r="F15" s="72"/>
      <c r="G15" s="72"/>
      <c r="H15" s="72"/>
      <c r="I15" s="72"/>
      <c r="J15" s="72"/>
      <c r="K15" s="72"/>
      <c r="L15" s="72"/>
      <c r="M15" s="72"/>
      <c r="N15" s="72"/>
      <c r="O15" s="72"/>
      <c r="P15" s="72"/>
      <c r="Q15" s="72"/>
      <c r="R15" s="72"/>
      <c r="S15" s="72"/>
      <c r="T15" s="72"/>
      <c r="U15" s="72"/>
      <c r="V15" s="73"/>
    </row>
    <row r="16" spans="1:26" s="4" customFormat="1" x14ac:dyDescent="0.2">
      <c r="A16" s="36" t="s">
        <v>32</v>
      </c>
      <c r="B16" s="23">
        <v>1</v>
      </c>
      <c r="C16" s="23">
        <v>2</v>
      </c>
      <c r="D16" s="23">
        <v>3</v>
      </c>
      <c r="E16" s="23">
        <v>4</v>
      </c>
      <c r="F16" s="23">
        <v>5</v>
      </c>
      <c r="G16" s="23">
        <v>6</v>
      </c>
      <c r="H16" s="23">
        <v>7</v>
      </c>
      <c r="I16" s="23">
        <v>8</v>
      </c>
      <c r="J16" s="23">
        <v>9</v>
      </c>
      <c r="K16" s="23">
        <v>10</v>
      </c>
      <c r="L16" s="23">
        <v>11</v>
      </c>
      <c r="M16" s="23">
        <v>12</v>
      </c>
      <c r="N16" s="23">
        <v>13</v>
      </c>
      <c r="O16" s="23">
        <v>14</v>
      </c>
      <c r="P16" s="23">
        <v>15</v>
      </c>
      <c r="Q16" s="23">
        <v>16</v>
      </c>
      <c r="R16" s="23">
        <v>17</v>
      </c>
      <c r="S16" s="23">
        <v>18</v>
      </c>
      <c r="T16" s="23">
        <v>19</v>
      </c>
      <c r="U16" s="23">
        <v>20</v>
      </c>
      <c r="V16" s="24">
        <v>21</v>
      </c>
    </row>
    <row r="17" spans="1:26" s="4" customFormat="1" ht="16" thickBot="1" x14ac:dyDescent="0.25">
      <c r="A17" s="37" t="s">
        <v>12</v>
      </c>
      <c r="B17" s="101">
        <v>3</v>
      </c>
      <c r="C17" s="101">
        <v>2</v>
      </c>
      <c r="D17" s="101">
        <v>1</v>
      </c>
      <c r="E17" s="101">
        <v>1</v>
      </c>
      <c r="F17" s="101">
        <v>1</v>
      </c>
      <c r="G17" s="101">
        <v>2</v>
      </c>
      <c r="H17" s="101">
        <v>1</v>
      </c>
      <c r="I17" s="101">
        <v>1</v>
      </c>
      <c r="J17" s="101">
        <v>2</v>
      </c>
      <c r="K17" s="101">
        <v>1</v>
      </c>
      <c r="L17" s="101">
        <v>1</v>
      </c>
      <c r="M17" s="101">
        <v>2</v>
      </c>
      <c r="N17" s="101">
        <v>2</v>
      </c>
      <c r="O17" s="101">
        <v>2</v>
      </c>
      <c r="P17" s="101">
        <v>3</v>
      </c>
      <c r="Q17" s="101">
        <v>2</v>
      </c>
      <c r="R17" s="101">
        <v>3</v>
      </c>
      <c r="S17" s="101">
        <v>3</v>
      </c>
      <c r="T17" s="101">
        <v>3</v>
      </c>
      <c r="U17" s="101">
        <v>3</v>
      </c>
      <c r="V17" s="102">
        <v>3</v>
      </c>
    </row>
    <row r="18" spans="1:26" ht="16" thickBot="1" x14ac:dyDescent="0.25"/>
    <row r="19" spans="1:26" ht="20" thickBot="1" x14ac:dyDescent="0.3">
      <c r="A19" s="71" t="s">
        <v>17</v>
      </c>
      <c r="B19" s="72"/>
      <c r="C19" s="72"/>
      <c r="D19" s="72"/>
      <c r="E19" s="72"/>
      <c r="F19" s="72"/>
      <c r="G19" s="72"/>
      <c r="H19" s="72"/>
      <c r="I19" s="72"/>
      <c r="J19" s="72"/>
      <c r="K19" s="72"/>
      <c r="L19" s="72"/>
      <c r="M19" s="72"/>
      <c r="N19" s="72"/>
      <c r="O19" s="72"/>
      <c r="P19" s="72"/>
      <c r="Q19" s="72"/>
      <c r="R19" s="72"/>
      <c r="S19" s="72"/>
      <c r="T19" s="72"/>
      <c r="U19" s="72"/>
      <c r="V19" s="73"/>
    </row>
    <row r="20" spans="1:26" ht="16" thickBot="1" x14ac:dyDescent="0.25">
      <c r="A20" s="83" t="s">
        <v>28</v>
      </c>
      <c r="B20" s="74" t="s">
        <v>23</v>
      </c>
      <c r="C20" s="75"/>
      <c r="D20" s="75"/>
      <c r="E20" s="75"/>
      <c r="F20" s="75"/>
      <c r="G20" s="75"/>
      <c r="H20" s="75"/>
      <c r="I20" s="75"/>
      <c r="J20" s="75"/>
      <c r="K20" s="75"/>
      <c r="L20" s="75"/>
      <c r="M20" s="75"/>
      <c r="N20" s="75"/>
      <c r="O20" s="75"/>
      <c r="P20" s="75"/>
      <c r="Q20" s="75"/>
      <c r="R20" s="75"/>
      <c r="S20" s="75"/>
      <c r="T20" s="75"/>
      <c r="U20" s="75"/>
      <c r="V20" s="76"/>
    </row>
    <row r="21" spans="1:26" s="4" customFormat="1" x14ac:dyDescent="0.2">
      <c r="A21" s="84"/>
      <c r="B21" s="25">
        <v>1</v>
      </c>
      <c r="C21" s="22">
        <v>2</v>
      </c>
      <c r="D21" s="22">
        <v>3</v>
      </c>
      <c r="E21" s="22">
        <v>4</v>
      </c>
      <c r="F21" s="22">
        <v>5</v>
      </c>
      <c r="G21" s="22">
        <v>6</v>
      </c>
      <c r="H21" s="22">
        <v>7</v>
      </c>
      <c r="I21" s="22">
        <v>8</v>
      </c>
      <c r="J21" s="22">
        <v>9</v>
      </c>
      <c r="K21" s="22">
        <v>10</v>
      </c>
      <c r="L21" s="22">
        <v>11</v>
      </c>
      <c r="M21" s="22">
        <v>12</v>
      </c>
      <c r="N21" s="22">
        <v>13</v>
      </c>
      <c r="O21" s="22">
        <v>14</v>
      </c>
      <c r="P21" s="22">
        <v>15</v>
      </c>
      <c r="Q21" s="22">
        <v>16</v>
      </c>
      <c r="R21" s="22">
        <v>17</v>
      </c>
      <c r="S21" s="22">
        <v>18</v>
      </c>
      <c r="T21" s="22">
        <v>19</v>
      </c>
      <c r="U21" s="22">
        <v>20</v>
      </c>
      <c r="V21" s="26">
        <v>21</v>
      </c>
    </row>
    <row r="22" spans="1:26" s="4" customFormat="1" x14ac:dyDescent="0.2">
      <c r="A22" s="16">
        <v>1</v>
      </c>
      <c r="B22" s="9">
        <v>3</v>
      </c>
      <c r="C22" s="7">
        <v>1</v>
      </c>
      <c r="D22" s="7">
        <v>7</v>
      </c>
      <c r="E22" s="7">
        <v>7</v>
      </c>
      <c r="F22" s="7">
        <v>8</v>
      </c>
      <c r="G22" s="7">
        <v>5</v>
      </c>
      <c r="H22" s="7">
        <v>7</v>
      </c>
      <c r="I22" s="7">
        <v>7</v>
      </c>
      <c r="J22" s="7">
        <v>1</v>
      </c>
      <c r="K22" s="7">
        <v>8</v>
      </c>
      <c r="L22" s="7">
        <v>7</v>
      </c>
      <c r="M22" s="7">
        <v>7</v>
      </c>
      <c r="N22" s="7">
        <v>3</v>
      </c>
      <c r="O22" s="7">
        <v>4</v>
      </c>
      <c r="P22" s="7">
        <v>3</v>
      </c>
      <c r="Q22" s="7">
        <v>5</v>
      </c>
      <c r="R22" s="7">
        <v>2</v>
      </c>
      <c r="S22" s="7">
        <v>3</v>
      </c>
      <c r="T22" s="7">
        <v>7</v>
      </c>
      <c r="U22" s="7">
        <v>3</v>
      </c>
      <c r="V22" s="10">
        <v>3</v>
      </c>
    </row>
    <row r="23" spans="1:26" s="4" customFormat="1" x14ac:dyDescent="0.2">
      <c r="A23" s="16">
        <v>2</v>
      </c>
      <c r="B23" s="9">
        <v>9</v>
      </c>
      <c r="C23" s="7">
        <v>8</v>
      </c>
      <c r="D23" s="7">
        <v>9</v>
      </c>
      <c r="E23" s="7">
        <v>9</v>
      </c>
      <c r="F23" s="7">
        <v>9</v>
      </c>
      <c r="G23" s="7">
        <v>8</v>
      </c>
      <c r="H23" s="7">
        <v>9</v>
      </c>
      <c r="I23" s="7">
        <v>9</v>
      </c>
      <c r="J23" s="7">
        <v>8</v>
      </c>
      <c r="K23" s="7">
        <v>9</v>
      </c>
      <c r="L23" s="7">
        <v>9</v>
      </c>
      <c r="M23" s="7">
        <v>6</v>
      </c>
      <c r="N23" s="7">
        <v>7</v>
      </c>
      <c r="O23" s="7">
        <v>9</v>
      </c>
      <c r="P23" s="7">
        <v>9</v>
      </c>
      <c r="Q23" s="7">
        <v>7</v>
      </c>
      <c r="R23" s="7">
        <v>8</v>
      </c>
      <c r="S23" s="7">
        <v>8</v>
      </c>
      <c r="T23" s="7">
        <v>8</v>
      </c>
      <c r="U23" s="7">
        <v>7</v>
      </c>
      <c r="V23" s="10">
        <v>9</v>
      </c>
    </row>
    <row r="24" spans="1:26" s="4" customFormat="1" x14ac:dyDescent="0.2">
      <c r="A24" s="16">
        <v>3</v>
      </c>
      <c r="B24" s="9">
        <v>8</v>
      </c>
      <c r="C24" s="7">
        <v>5</v>
      </c>
      <c r="D24" s="7">
        <v>8</v>
      </c>
      <c r="E24" s="7">
        <v>8</v>
      </c>
      <c r="F24" s="7">
        <v>7</v>
      </c>
      <c r="G24" s="7">
        <v>4</v>
      </c>
      <c r="H24" s="7">
        <v>8</v>
      </c>
      <c r="I24" s="7">
        <v>8</v>
      </c>
      <c r="J24" s="7">
        <v>5</v>
      </c>
      <c r="K24" s="7">
        <v>7</v>
      </c>
      <c r="L24" s="7">
        <v>8</v>
      </c>
      <c r="M24" s="7">
        <v>4</v>
      </c>
      <c r="N24" s="7">
        <v>4</v>
      </c>
      <c r="O24" s="7">
        <v>6</v>
      </c>
      <c r="P24" s="7">
        <v>8</v>
      </c>
      <c r="Q24" s="7">
        <v>4</v>
      </c>
      <c r="R24" s="7">
        <v>5</v>
      </c>
      <c r="S24" s="7">
        <v>5</v>
      </c>
      <c r="T24" s="7">
        <v>4</v>
      </c>
      <c r="U24" s="7">
        <v>4</v>
      </c>
      <c r="V24" s="10">
        <v>7</v>
      </c>
    </row>
    <row r="25" spans="1:26" s="4" customFormat="1" x14ac:dyDescent="0.2">
      <c r="A25" s="16">
        <v>4</v>
      </c>
      <c r="B25" s="9">
        <v>7</v>
      </c>
      <c r="C25" s="7">
        <v>7</v>
      </c>
      <c r="D25" s="7">
        <v>6</v>
      </c>
      <c r="E25" s="7">
        <v>6</v>
      </c>
      <c r="F25" s="7">
        <v>6</v>
      </c>
      <c r="G25" s="7">
        <v>7</v>
      </c>
      <c r="H25" s="7">
        <v>5</v>
      </c>
      <c r="I25" s="7">
        <v>6</v>
      </c>
      <c r="J25" s="7">
        <v>7</v>
      </c>
      <c r="K25" s="7">
        <v>6</v>
      </c>
      <c r="L25" s="7">
        <v>6</v>
      </c>
      <c r="M25" s="7">
        <v>9</v>
      </c>
      <c r="N25" s="7">
        <v>8</v>
      </c>
      <c r="O25" s="7">
        <v>8</v>
      </c>
      <c r="P25" s="7">
        <v>7</v>
      </c>
      <c r="Q25" s="7">
        <v>8</v>
      </c>
      <c r="R25" s="7">
        <v>9</v>
      </c>
      <c r="S25" s="7">
        <v>9</v>
      </c>
      <c r="T25" s="7">
        <v>9</v>
      </c>
      <c r="U25" s="7">
        <v>9</v>
      </c>
      <c r="V25" s="10">
        <v>8</v>
      </c>
    </row>
    <row r="26" spans="1:26" s="4" customFormat="1" x14ac:dyDescent="0.2">
      <c r="A26" s="16">
        <v>5</v>
      </c>
      <c r="B26" s="9">
        <v>6</v>
      </c>
      <c r="C26" s="7">
        <v>4</v>
      </c>
      <c r="D26" s="7">
        <v>5</v>
      </c>
      <c r="E26" s="7">
        <v>4</v>
      </c>
      <c r="F26" s="7">
        <v>4</v>
      </c>
      <c r="G26" s="7">
        <v>2</v>
      </c>
      <c r="H26" s="7">
        <v>3</v>
      </c>
      <c r="I26" s="7">
        <v>4</v>
      </c>
      <c r="J26" s="7">
        <v>4</v>
      </c>
      <c r="K26" s="7">
        <v>4</v>
      </c>
      <c r="L26" s="7">
        <v>5</v>
      </c>
      <c r="M26" s="7">
        <v>2</v>
      </c>
      <c r="N26" s="7">
        <v>2</v>
      </c>
      <c r="O26" s="7">
        <v>2</v>
      </c>
      <c r="P26" s="7">
        <v>6</v>
      </c>
      <c r="Q26" s="7">
        <v>2</v>
      </c>
      <c r="R26" s="7">
        <v>4</v>
      </c>
      <c r="S26" s="7">
        <v>4</v>
      </c>
      <c r="T26" s="7">
        <v>3</v>
      </c>
      <c r="U26" s="7">
        <v>5</v>
      </c>
      <c r="V26" s="10">
        <v>6</v>
      </c>
    </row>
    <row r="27" spans="1:26" s="4" customFormat="1" x14ac:dyDescent="0.2">
      <c r="A27" s="16">
        <v>6</v>
      </c>
      <c r="B27" s="9">
        <v>2</v>
      </c>
      <c r="C27" s="7">
        <v>6</v>
      </c>
      <c r="D27" s="7">
        <v>4</v>
      </c>
      <c r="E27" s="7">
        <v>5</v>
      </c>
      <c r="F27" s="7">
        <v>5</v>
      </c>
      <c r="G27" s="7">
        <v>6</v>
      </c>
      <c r="H27" s="7">
        <v>6</v>
      </c>
      <c r="I27" s="7">
        <v>5</v>
      </c>
      <c r="J27" s="7">
        <v>6</v>
      </c>
      <c r="K27" s="7">
        <v>5</v>
      </c>
      <c r="L27" s="7">
        <v>4</v>
      </c>
      <c r="M27" s="7">
        <v>5</v>
      </c>
      <c r="N27" s="7">
        <v>6</v>
      </c>
      <c r="O27" s="7">
        <v>5</v>
      </c>
      <c r="P27" s="7">
        <v>2</v>
      </c>
      <c r="Q27" s="7">
        <v>3</v>
      </c>
      <c r="R27" s="7">
        <v>3</v>
      </c>
      <c r="S27" s="7">
        <v>1</v>
      </c>
      <c r="T27" s="7">
        <v>2</v>
      </c>
      <c r="U27" s="7">
        <v>2</v>
      </c>
      <c r="V27" s="10">
        <v>2</v>
      </c>
    </row>
    <row r="28" spans="1:26" s="4" customFormat="1" x14ac:dyDescent="0.2">
      <c r="A28" s="16">
        <v>7</v>
      </c>
      <c r="B28" s="9">
        <v>4</v>
      </c>
      <c r="C28" s="7">
        <v>9</v>
      </c>
      <c r="D28" s="7">
        <v>3</v>
      </c>
      <c r="E28" s="7">
        <v>3</v>
      </c>
      <c r="F28" s="7">
        <v>2</v>
      </c>
      <c r="G28" s="7">
        <v>9</v>
      </c>
      <c r="H28" s="7">
        <v>4</v>
      </c>
      <c r="I28" s="7">
        <v>3</v>
      </c>
      <c r="J28" s="7">
        <v>9</v>
      </c>
      <c r="K28" s="7">
        <v>3</v>
      </c>
      <c r="L28" s="7">
        <v>3</v>
      </c>
      <c r="M28" s="7">
        <v>8</v>
      </c>
      <c r="N28" s="7">
        <v>9</v>
      </c>
      <c r="O28" s="7">
        <v>7</v>
      </c>
      <c r="P28" s="7">
        <v>4</v>
      </c>
      <c r="Q28" s="7">
        <v>9</v>
      </c>
      <c r="R28" s="7">
        <v>7</v>
      </c>
      <c r="S28" s="7">
        <v>7</v>
      </c>
      <c r="T28" s="7">
        <v>6</v>
      </c>
      <c r="U28" s="7">
        <v>8</v>
      </c>
      <c r="V28" s="10">
        <v>4</v>
      </c>
    </row>
    <row r="29" spans="1:26" s="4" customFormat="1" x14ac:dyDescent="0.2">
      <c r="A29" s="16">
        <v>8</v>
      </c>
      <c r="B29" s="9">
        <v>1</v>
      </c>
      <c r="C29" s="7">
        <v>2</v>
      </c>
      <c r="D29" s="7">
        <v>1</v>
      </c>
      <c r="E29" s="7">
        <v>2</v>
      </c>
      <c r="F29" s="7">
        <v>3</v>
      </c>
      <c r="G29" s="7">
        <v>3</v>
      </c>
      <c r="H29" s="7">
        <v>2</v>
      </c>
      <c r="I29" s="7">
        <v>2</v>
      </c>
      <c r="J29" s="7">
        <v>2</v>
      </c>
      <c r="K29" s="7">
        <v>2</v>
      </c>
      <c r="L29" s="7">
        <v>1</v>
      </c>
      <c r="M29" s="7">
        <v>3</v>
      </c>
      <c r="N29" s="7">
        <v>5</v>
      </c>
      <c r="O29" s="7">
        <v>3</v>
      </c>
      <c r="P29" s="7">
        <v>1</v>
      </c>
      <c r="Q29" s="7">
        <v>6</v>
      </c>
      <c r="R29" s="7">
        <v>1</v>
      </c>
      <c r="S29" s="7">
        <v>2</v>
      </c>
      <c r="T29" s="7">
        <v>1</v>
      </c>
      <c r="U29" s="7">
        <v>1</v>
      </c>
      <c r="V29" s="10">
        <v>1</v>
      </c>
    </row>
    <row r="30" spans="1:26" s="4" customFormat="1" ht="16" thickBot="1" x14ac:dyDescent="0.25">
      <c r="A30" s="17">
        <v>9</v>
      </c>
      <c r="B30" s="11">
        <v>5</v>
      </c>
      <c r="C30" s="12">
        <v>3</v>
      </c>
      <c r="D30" s="12">
        <v>2</v>
      </c>
      <c r="E30" s="12">
        <v>1</v>
      </c>
      <c r="F30" s="12">
        <v>1</v>
      </c>
      <c r="G30" s="12">
        <v>1</v>
      </c>
      <c r="H30" s="12">
        <v>1</v>
      </c>
      <c r="I30" s="12">
        <v>1</v>
      </c>
      <c r="J30" s="12">
        <v>3</v>
      </c>
      <c r="K30" s="12">
        <v>1</v>
      </c>
      <c r="L30" s="12">
        <v>2</v>
      </c>
      <c r="M30" s="12">
        <v>1</v>
      </c>
      <c r="N30" s="12">
        <v>1</v>
      </c>
      <c r="O30" s="12">
        <v>1</v>
      </c>
      <c r="P30" s="12">
        <v>5</v>
      </c>
      <c r="Q30" s="12">
        <v>1</v>
      </c>
      <c r="R30" s="12">
        <v>6</v>
      </c>
      <c r="S30" s="12">
        <v>6</v>
      </c>
      <c r="T30" s="12">
        <v>5</v>
      </c>
      <c r="U30" s="12">
        <v>6</v>
      </c>
      <c r="V30" s="13">
        <v>5</v>
      </c>
    </row>
    <row r="31" spans="1:26" ht="16" thickBot="1" x14ac:dyDescent="0.25">
      <c r="T31" s="4"/>
      <c r="U31" s="4"/>
      <c r="V31" s="4"/>
      <c r="W31" s="4"/>
      <c r="X31" s="4"/>
      <c r="Y31" s="4"/>
      <c r="Z31" s="4"/>
    </row>
    <row r="32" spans="1:26" ht="20" thickBot="1" x14ac:dyDescent="0.3">
      <c r="A32" s="71" t="s">
        <v>39</v>
      </c>
      <c r="B32" s="72"/>
      <c r="C32" s="72"/>
      <c r="D32" s="72"/>
      <c r="E32" s="72"/>
      <c r="F32" s="72"/>
      <c r="G32" s="72"/>
      <c r="H32" s="72"/>
      <c r="I32" s="72"/>
      <c r="J32" s="72"/>
      <c r="K32" s="72"/>
      <c r="L32" s="72"/>
      <c r="M32" s="72"/>
      <c r="N32" s="72"/>
      <c r="O32" s="72"/>
      <c r="P32" s="72"/>
      <c r="Q32" s="72"/>
      <c r="R32" s="72"/>
      <c r="S32" s="72"/>
      <c r="T32" s="72"/>
      <c r="U32" s="72"/>
      <c r="V32" s="73"/>
      <c r="W32" s="4"/>
      <c r="X32" s="4"/>
      <c r="Y32" s="4"/>
      <c r="Z32" s="4"/>
    </row>
    <row r="33" spans="1:58" ht="16" thickBot="1" x14ac:dyDescent="0.25">
      <c r="A33" s="83" t="s">
        <v>33</v>
      </c>
      <c r="B33" s="75" t="s">
        <v>23</v>
      </c>
      <c r="C33" s="75"/>
      <c r="D33" s="75"/>
      <c r="E33" s="75"/>
      <c r="F33" s="75"/>
      <c r="G33" s="75"/>
      <c r="H33" s="75"/>
      <c r="I33" s="75"/>
      <c r="J33" s="75"/>
      <c r="K33" s="75"/>
      <c r="L33" s="75"/>
      <c r="M33" s="75"/>
      <c r="N33" s="75"/>
      <c r="O33" s="75"/>
      <c r="P33" s="75"/>
      <c r="Q33" s="75"/>
      <c r="R33" s="75"/>
      <c r="S33" s="75"/>
      <c r="T33" s="75"/>
      <c r="U33" s="75"/>
      <c r="V33" s="76"/>
      <c r="W33" s="4"/>
      <c r="X33" s="4"/>
      <c r="Y33" s="4"/>
      <c r="Z33" s="4"/>
    </row>
    <row r="34" spans="1:58" s="4" customFormat="1" x14ac:dyDescent="0.2">
      <c r="A34" s="84"/>
      <c r="B34" s="21">
        <v>1</v>
      </c>
      <c r="C34" s="22">
        <v>2</v>
      </c>
      <c r="D34" s="22">
        <v>3</v>
      </c>
      <c r="E34" s="22">
        <v>4</v>
      </c>
      <c r="F34" s="22">
        <v>5</v>
      </c>
      <c r="G34" s="22">
        <v>6</v>
      </c>
      <c r="H34" s="22">
        <v>7</v>
      </c>
      <c r="I34" s="22">
        <v>8</v>
      </c>
      <c r="J34" s="22">
        <v>9</v>
      </c>
      <c r="K34" s="22">
        <v>10</v>
      </c>
      <c r="L34" s="22">
        <v>11</v>
      </c>
      <c r="M34" s="22">
        <v>12</v>
      </c>
      <c r="N34" s="22">
        <v>13</v>
      </c>
      <c r="O34" s="22">
        <v>14</v>
      </c>
      <c r="P34" s="22">
        <v>15</v>
      </c>
      <c r="Q34" s="22">
        <v>16</v>
      </c>
      <c r="R34" s="22">
        <v>17</v>
      </c>
      <c r="S34" s="22">
        <v>18</v>
      </c>
      <c r="T34" s="22">
        <v>19</v>
      </c>
      <c r="U34" s="22">
        <v>20</v>
      </c>
      <c r="V34" s="26">
        <v>21</v>
      </c>
    </row>
    <row r="35" spans="1:58" x14ac:dyDescent="0.2">
      <c r="A35" s="27" t="s">
        <v>6</v>
      </c>
      <c r="B35" s="66">
        <v>3.6666666666666687</v>
      </c>
      <c r="C35" s="105">
        <v>5.3333333333333321</v>
      </c>
      <c r="D35" s="105">
        <v>7.3333333333333339</v>
      </c>
      <c r="E35" s="105">
        <v>8.3333333333333304</v>
      </c>
      <c r="F35" s="105">
        <v>8.6666666666666679</v>
      </c>
      <c r="G35" s="105">
        <v>7.9999999999999991</v>
      </c>
      <c r="H35" s="105">
        <v>9.3333333333333339</v>
      </c>
      <c r="I35" s="105">
        <v>8.3333333333333339</v>
      </c>
      <c r="J35" s="105">
        <v>5.3333333333333321</v>
      </c>
      <c r="K35" s="105">
        <v>8.6666666666666661</v>
      </c>
      <c r="L35" s="105">
        <v>7.3333333333333339</v>
      </c>
      <c r="M35" s="105">
        <v>7</v>
      </c>
      <c r="N35" s="105">
        <v>6.6666666666666643</v>
      </c>
      <c r="O35" s="105">
        <v>7.3333333333333339</v>
      </c>
      <c r="P35" s="105">
        <v>3.6666666666666687</v>
      </c>
      <c r="Q35" s="105">
        <v>6.333333333333333</v>
      </c>
      <c r="R35" s="105">
        <v>3.0000000000000018</v>
      </c>
      <c r="S35" s="105">
        <v>2.6666666666666687</v>
      </c>
      <c r="T35" s="105">
        <v>5</v>
      </c>
      <c r="U35" s="105">
        <v>2.3333333333333335</v>
      </c>
      <c r="V35" s="106">
        <v>3.3333333333333401</v>
      </c>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row>
    <row r="36" spans="1:58" x14ac:dyDescent="0.2">
      <c r="A36" s="103" t="s">
        <v>7</v>
      </c>
      <c r="B36" s="66">
        <v>-1.6666666666666672</v>
      </c>
      <c r="C36" s="105">
        <v>1.0000000000000004</v>
      </c>
      <c r="D36" s="105">
        <v>-3.0000000000000004</v>
      </c>
      <c r="E36" s="105">
        <v>-3.0000000000000009</v>
      </c>
      <c r="F36" s="105">
        <v>-3.0000000000000018</v>
      </c>
      <c r="G36" s="105">
        <v>-0.66666666666666574</v>
      </c>
      <c r="H36" s="105">
        <v>-3.3333333333333344</v>
      </c>
      <c r="I36" s="105">
        <v>-3.0000000000000009</v>
      </c>
      <c r="J36" s="105">
        <v>1.0000000000000004</v>
      </c>
      <c r="K36" s="105">
        <v>-3</v>
      </c>
      <c r="L36" s="105">
        <v>-3.0000000000000004</v>
      </c>
      <c r="M36" s="105">
        <v>-0.33333333333333282</v>
      </c>
      <c r="N36" s="105">
        <v>0.66666666666666718</v>
      </c>
      <c r="O36" s="105">
        <v>-1.3333333333333335</v>
      </c>
      <c r="P36" s="105">
        <v>-1.6666666666666672</v>
      </c>
      <c r="Q36" s="105">
        <v>-1</v>
      </c>
      <c r="R36" s="105">
        <v>0.33333333333333381</v>
      </c>
      <c r="S36" s="105">
        <v>-0.66666666666666696</v>
      </c>
      <c r="T36" s="105">
        <v>-1.6666666666666672</v>
      </c>
      <c r="U36" s="105">
        <v>0.66666666666666741</v>
      </c>
      <c r="V36" s="106">
        <v>-1.0000000000000011</v>
      </c>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row>
    <row r="37" spans="1:58" x14ac:dyDescent="0.2">
      <c r="A37" s="103" t="s">
        <v>8</v>
      </c>
      <c r="B37" s="66">
        <v>-3.3333333333333344</v>
      </c>
      <c r="C37" s="105">
        <v>3.1401849173675498E-16</v>
      </c>
      <c r="D37" s="105">
        <v>-6</v>
      </c>
      <c r="E37" s="105">
        <v>-6</v>
      </c>
      <c r="F37" s="105">
        <v>-6.0000000000000018</v>
      </c>
      <c r="G37" s="105">
        <v>-1.3333333333333335</v>
      </c>
      <c r="H37" s="105">
        <v>-5.6666666666666661</v>
      </c>
      <c r="I37" s="105">
        <v>-6</v>
      </c>
      <c r="J37" s="105">
        <v>3.1401849173675498E-16</v>
      </c>
      <c r="K37" s="105">
        <v>-6</v>
      </c>
      <c r="L37" s="105">
        <v>-6</v>
      </c>
      <c r="M37" s="105">
        <v>-1.6666666666666663</v>
      </c>
      <c r="N37" s="105">
        <v>0.33333333333333348</v>
      </c>
      <c r="O37" s="105">
        <v>-2.666666666666667</v>
      </c>
      <c r="P37" s="105">
        <v>-3.3333333333333344</v>
      </c>
      <c r="Q37" s="105">
        <v>0</v>
      </c>
      <c r="R37" s="105">
        <v>-0.33333333333333354</v>
      </c>
      <c r="S37" s="105">
        <v>-0.33333333333333354</v>
      </c>
      <c r="T37" s="105">
        <v>-2.3333333333333335</v>
      </c>
      <c r="U37" s="105">
        <v>0.33333333333333348</v>
      </c>
      <c r="V37" s="106">
        <v>-3.0000000000000022</v>
      </c>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row>
    <row r="38" spans="1:58" x14ac:dyDescent="0.2">
      <c r="A38" s="103" t="s">
        <v>9</v>
      </c>
      <c r="B38" s="66">
        <v>0.33333333333333226</v>
      </c>
      <c r="C38" s="105">
        <v>-2.9999999999999996</v>
      </c>
      <c r="D38" s="105">
        <v>-0.3333333333333337</v>
      </c>
      <c r="E38" s="105">
        <v>-0.33333333333333354</v>
      </c>
      <c r="F38" s="105">
        <v>-7.8504622934188746E-17</v>
      </c>
      <c r="G38" s="105">
        <v>-3</v>
      </c>
      <c r="H38" s="105">
        <v>-1.3333333333333339</v>
      </c>
      <c r="I38" s="105">
        <v>-0.33333333333333354</v>
      </c>
      <c r="J38" s="105">
        <v>-2.9999999999999996</v>
      </c>
      <c r="K38" s="105">
        <v>-0.66666666666666663</v>
      </c>
      <c r="L38" s="105">
        <v>-0.3333333333333337</v>
      </c>
      <c r="M38" s="105">
        <v>-1.0000000000000004</v>
      </c>
      <c r="N38" s="105">
        <v>-1.6666666666666665</v>
      </c>
      <c r="O38" s="105">
        <v>-1.333333333333333</v>
      </c>
      <c r="P38" s="105">
        <v>0.33333333333333226</v>
      </c>
      <c r="Q38" s="105">
        <v>-0.33333333333333404</v>
      </c>
      <c r="R38" s="105">
        <v>-1.0000000000000009</v>
      </c>
      <c r="S38" s="105">
        <v>-7.0654160640769876E-16</v>
      </c>
      <c r="T38" s="105">
        <v>-0.66666666666666674</v>
      </c>
      <c r="U38" s="105">
        <v>-1.0000000000000009</v>
      </c>
      <c r="V38" s="106">
        <v>0.3333333333333332</v>
      </c>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row>
    <row r="39" spans="1:58" x14ac:dyDescent="0.2">
      <c r="A39" s="103" t="s">
        <v>10</v>
      </c>
      <c r="B39" s="66">
        <v>-0.33333333333333393</v>
      </c>
      <c r="C39" s="105">
        <v>-4.9999999999999973</v>
      </c>
      <c r="D39" s="105">
        <v>-0.66666666666666707</v>
      </c>
      <c r="E39" s="105">
        <v>-1.666666666666667</v>
      </c>
      <c r="F39" s="105">
        <v>-1.0000000000000002</v>
      </c>
      <c r="G39" s="105">
        <v>-4.9999999999999991</v>
      </c>
      <c r="H39" s="105">
        <v>-2.6666666666666679</v>
      </c>
      <c r="I39" s="105">
        <v>-1.666666666666667</v>
      </c>
      <c r="J39" s="105">
        <v>-4.9999999999999973</v>
      </c>
      <c r="K39" s="105">
        <v>-1.333333333333333</v>
      </c>
      <c r="L39" s="105">
        <v>-0.66666666666666707</v>
      </c>
      <c r="M39" s="105">
        <v>-3.0000000000000004</v>
      </c>
      <c r="N39" s="105">
        <v>-5.3333333333333321</v>
      </c>
      <c r="O39" s="105">
        <v>-4.6666666666666652</v>
      </c>
      <c r="P39" s="105">
        <v>-0.33333333333333393</v>
      </c>
      <c r="Q39" s="105">
        <v>-3.6666666666666674</v>
      </c>
      <c r="R39" s="105">
        <v>-2.0000000000000004</v>
      </c>
      <c r="S39" s="105">
        <v>-1.0000000000000004</v>
      </c>
      <c r="T39" s="105">
        <v>-0.33333333333333293</v>
      </c>
      <c r="U39" s="105">
        <v>-1.0000000000000007</v>
      </c>
      <c r="V39" s="106">
        <v>-0.3333333333333337</v>
      </c>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row>
    <row r="40" spans="1:58" x14ac:dyDescent="0.2">
      <c r="A40" s="27" t="s">
        <v>15</v>
      </c>
      <c r="B40" s="66">
        <v>5</v>
      </c>
      <c r="C40" s="105">
        <v>3</v>
      </c>
      <c r="D40" s="105">
        <v>1.666666666666667</v>
      </c>
      <c r="E40" s="105">
        <v>0.66666666666666663</v>
      </c>
      <c r="F40" s="105">
        <v>3.1401849173675498E-16</v>
      </c>
      <c r="G40" s="105">
        <v>0.66666666666666852</v>
      </c>
      <c r="H40" s="105">
        <v>-9.4697566178427313E-17</v>
      </c>
      <c r="I40" s="105">
        <v>0.66666666666666663</v>
      </c>
      <c r="J40" s="105">
        <v>3</v>
      </c>
      <c r="K40" s="105">
        <v>0.33333333333333387</v>
      </c>
      <c r="L40" s="105">
        <v>1.666666666666667</v>
      </c>
      <c r="M40" s="105">
        <v>0.33333333333333331</v>
      </c>
      <c r="N40" s="105">
        <v>0.66666666666666807</v>
      </c>
      <c r="O40" s="105">
        <v>2.0000000000000004</v>
      </c>
      <c r="P40" s="105">
        <v>5</v>
      </c>
      <c r="Q40" s="105">
        <v>0.66666666666666763</v>
      </c>
      <c r="R40" s="105">
        <v>5.666666666666667</v>
      </c>
      <c r="S40" s="105">
        <v>5.6666666666666661</v>
      </c>
      <c r="T40" s="105">
        <v>3.9999999999999996</v>
      </c>
      <c r="U40" s="105">
        <v>5.3333333333333357</v>
      </c>
      <c r="V40" s="106">
        <v>5.333333333333333</v>
      </c>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row>
    <row r="41" spans="1:58" ht="16" thickBot="1" x14ac:dyDescent="0.25">
      <c r="A41" s="32" t="s">
        <v>16</v>
      </c>
      <c r="B41" s="149">
        <v>3.9999999999999991</v>
      </c>
      <c r="C41" s="107">
        <v>3</v>
      </c>
      <c r="D41" s="107">
        <v>1.3333333333333337</v>
      </c>
      <c r="E41" s="107">
        <v>0.33333333333333331</v>
      </c>
      <c r="F41" s="107">
        <v>-1</v>
      </c>
      <c r="G41" s="107">
        <v>0.33333333333333448</v>
      </c>
      <c r="H41" s="107">
        <v>-2.4173154764631413E-16</v>
      </c>
      <c r="I41" s="107">
        <v>0.33333333333333331</v>
      </c>
      <c r="J41" s="107">
        <v>3</v>
      </c>
      <c r="K41" s="107">
        <v>-0.33333333333333298</v>
      </c>
      <c r="L41" s="107">
        <v>1.3333333333333337</v>
      </c>
      <c r="M41" s="107">
        <v>-0.33333333333333265</v>
      </c>
      <c r="N41" s="107">
        <v>0.33333333333333415</v>
      </c>
      <c r="O41" s="107">
        <v>1.0000000000000002</v>
      </c>
      <c r="P41" s="107">
        <v>3.9999999999999991</v>
      </c>
      <c r="Q41" s="107">
        <v>0.33333333333333381</v>
      </c>
      <c r="R41" s="107">
        <v>3.3333333333333326</v>
      </c>
      <c r="S41" s="107">
        <v>3.3333333333333326</v>
      </c>
      <c r="T41" s="107">
        <v>1.0000000000000002</v>
      </c>
      <c r="U41" s="107">
        <v>3.6666666666666661</v>
      </c>
      <c r="V41" s="108">
        <v>3.6666666666666665</v>
      </c>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row>
    <row r="42" spans="1:58" ht="16" thickBot="1" x14ac:dyDescent="0.25">
      <c r="G42" s="104"/>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row>
    <row r="43" spans="1:58" ht="20" thickBot="1" x14ac:dyDescent="0.3">
      <c r="A43" s="71" t="s">
        <v>1</v>
      </c>
      <c r="B43" s="72"/>
      <c r="C43" s="72"/>
      <c r="D43" s="72"/>
      <c r="E43" s="72"/>
      <c r="F43" s="72"/>
      <c r="G43" s="72"/>
      <c r="H43" s="72"/>
      <c r="I43" s="72"/>
      <c r="J43" s="72"/>
      <c r="K43" s="72"/>
      <c r="L43" s="72"/>
      <c r="M43" s="72"/>
      <c r="N43" s="72"/>
      <c r="O43" s="72"/>
      <c r="P43" s="72"/>
      <c r="Q43" s="72"/>
      <c r="R43" s="72"/>
      <c r="S43" s="72"/>
      <c r="T43" s="72"/>
      <c r="U43" s="72"/>
      <c r="V43" s="73"/>
    </row>
    <row r="44" spans="1:58" ht="16" thickBot="1" x14ac:dyDescent="0.25">
      <c r="A44" s="83" t="s">
        <v>33</v>
      </c>
      <c r="B44" s="75" t="s">
        <v>23</v>
      </c>
      <c r="C44" s="75"/>
      <c r="D44" s="75"/>
      <c r="E44" s="75"/>
      <c r="F44" s="75"/>
      <c r="G44" s="75"/>
      <c r="H44" s="75"/>
      <c r="I44" s="75"/>
      <c r="J44" s="75"/>
      <c r="K44" s="75"/>
      <c r="L44" s="75"/>
      <c r="M44" s="75"/>
      <c r="N44" s="75"/>
      <c r="O44" s="75"/>
      <c r="P44" s="75"/>
      <c r="Q44" s="75"/>
      <c r="R44" s="75"/>
      <c r="S44" s="75"/>
      <c r="T44" s="75"/>
      <c r="U44" s="75"/>
      <c r="V44" s="76"/>
    </row>
    <row r="45" spans="1:58" s="4" customFormat="1" x14ac:dyDescent="0.2">
      <c r="A45" s="84"/>
      <c r="B45" s="30">
        <v>1</v>
      </c>
      <c r="C45" s="23">
        <v>2</v>
      </c>
      <c r="D45" s="23">
        <v>3</v>
      </c>
      <c r="E45" s="23">
        <v>4</v>
      </c>
      <c r="F45" s="23">
        <v>5</v>
      </c>
      <c r="G45" s="23">
        <v>6</v>
      </c>
      <c r="H45" s="23">
        <v>7</v>
      </c>
      <c r="I45" s="23">
        <v>8</v>
      </c>
      <c r="J45" s="23">
        <v>9</v>
      </c>
      <c r="K45" s="23">
        <v>10</v>
      </c>
      <c r="L45" s="23">
        <v>11</v>
      </c>
      <c r="M45" s="23">
        <v>12</v>
      </c>
      <c r="N45" s="23">
        <v>13</v>
      </c>
      <c r="O45" s="23">
        <v>14</v>
      </c>
      <c r="P45" s="23">
        <v>15</v>
      </c>
      <c r="Q45" s="23">
        <v>16</v>
      </c>
      <c r="R45" s="23">
        <v>17</v>
      </c>
      <c r="S45" s="23">
        <v>18</v>
      </c>
      <c r="T45" s="23">
        <v>19</v>
      </c>
      <c r="U45" s="23">
        <v>20</v>
      </c>
      <c r="V45" s="24">
        <v>21</v>
      </c>
      <c r="W45"/>
      <c r="X45"/>
      <c r="Y45"/>
      <c r="Z45"/>
    </row>
    <row r="46" spans="1:58" ht="14.5" customHeight="1" x14ac:dyDescent="0.2">
      <c r="A46" s="27" t="s">
        <v>11</v>
      </c>
      <c r="B46" s="29">
        <f>MAX(0,B36:B37)-MIN(0,B36:B37)</f>
        <v>3.3333333333333344</v>
      </c>
      <c r="C46" s="105">
        <f t="shared" ref="C46:R46" si="0">MAX(0,C36:C37)-MIN(0,C36:C37)</f>
        <v>1.0000000000000004</v>
      </c>
      <c r="D46" s="105">
        <f t="shared" si="0"/>
        <v>6</v>
      </c>
      <c r="E46" s="105">
        <f t="shared" si="0"/>
        <v>6</v>
      </c>
      <c r="F46" s="105">
        <f t="shared" si="0"/>
        <v>6.0000000000000018</v>
      </c>
      <c r="G46" s="105">
        <f t="shared" si="0"/>
        <v>1.3333333333333335</v>
      </c>
      <c r="H46" s="105">
        <f t="shared" si="0"/>
        <v>5.6666666666666661</v>
      </c>
      <c r="I46" s="105">
        <f t="shared" si="0"/>
        <v>6</v>
      </c>
      <c r="J46" s="105">
        <f t="shared" si="0"/>
        <v>1.0000000000000004</v>
      </c>
      <c r="K46" s="105">
        <f t="shared" si="0"/>
        <v>6</v>
      </c>
      <c r="L46" s="105">
        <f t="shared" si="0"/>
        <v>6</v>
      </c>
      <c r="M46" s="105">
        <f t="shared" si="0"/>
        <v>1.6666666666666663</v>
      </c>
      <c r="N46" s="105">
        <f t="shared" si="0"/>
        <v>0.66666666666666718</v>
      </c>
      <c r="O46" s="105">
        <f t="shared" si="0"/>
        <v>2.666666666666667</v>
      </c>
      <c r="P46" s="105">
        <f t="shared" si="0"/>
        <v>3.3333333333333344</v>
      </c>
      <c r="Q46" s="105">
        <f t="shared" si="0"/>
        <v>1</v>
      </c>
      <c r="R46" s="105">
        <f t="shared" si="0"/>
        <v>0.66666666666666741</v>
      </c>
      <c r="S46" s="105">
        <f>MAX(0,S36:S37)-MIN(0,S36:S37)</f>
        <v>0.66666666666666696</v>
      </c>
      <c r="T46" s="105">
        <f>MAX(0,T36:T37)-MIN(0,T36:T37)</f>
        <v>2.3333333333333335</v>
      </c>
      <c r="U46" s="105">
        <f>MAX(0,U36:U37)-MIN(0,U36:U37)</f>
        <v>0.66666666666666741</v>
      </c>
      <c r="V46" s="106">
        <f>MAX(0,V36:V37)-MIN(0,V36:V37)</f>
        <v>3.0000000000000022</v>
      </c>
    </row>
    <row r="47" spans="1:58" x14ac:dyDescent="0.2">
      <c r="A47" s="27" t="s">
        <v>4</v>
      </c>
      <c r="B47" s="29">
        <f t="shared" ref="B47:U47" si="1">MAX(0,B38:B39)-MIN(0,B38:B39)</f>
        <v>0.66666666666666619</v>
      </c>
      <c r="C47" s="105">
        <f t="shared" si="1"/>
        <v>4.9999999999999973</v>
      </c>
      <c r="D47" s="105">
        <f t="shared" si="1"/>
        <v>0.66666666666666707</v>
      </c>
      <c r="E47" s="105">
        <f t="shared" si="1"/>
        <v>1.666666666666667</v>
      </c>
      <c r="F47" s="105">
        <f t="shared" si="1"/>
        <v>1.0000000000000002</v>
      </c>
      <c r="G47" s="105">
        <f t="shared" si="1"/>
        <v>4.9999999999999991</v>
      </c>
      <c r="H47" s="105">
        <f t="shared" si="1"/>
        <v>2.6666666666666679</v>
      </c>
      <c r="I47" s="105">
        <f t="shared" si="1"/>
        <v>1.666666666666667</v>
      </c>
      <c r="J47" s="105">
        <f t="shared" si="1"/>
        <v>4.9999999999999973</v>
      </c>
      <c r="K47" s="105">
        <f t="shared" si="1"/>
        <v>1.333333333333333</v>
      </c>
      <c r="L47" s="105">
        <f t="shared" si="1"/>
        <v>0.66666666666666707</v>
      </c>
      <c r="M47" s="105">
        <f t="shared" si="1"/>
        <v>3.0000000000000004</v>
      </c>
      <c r="N47" s="105">
        <f t="shared" si="1"/>
        <v>5.3333333333333321</v>
      </c>
      <c r="O47" s="105">
        <f t="shared" si="1"/>
        <v>4.6666666666666652</v>
      </c>
      <c r="P47" s="105">
        <f t="shared" si="1"/>
        <v>0.66666666666666619</v>
      </c>
      <c r="Q47" s="105">
        <f t="shared" si="1"/>
        <v>3.6666666666666674</v>
      </c>
      <c r="R47" s="105">
        <f t="shared" si="1"/>
        <v>2.0000000000000004</v>
      </c>
      <c r="S47" s="105">
        <f t="shared" si="1"/>
        <v>1.0000000000000004</v>
      </c>
      <c r="T47" s="105">
        <f t="shared" si="1"/>
        <v>0.66666666666666674</v>
      </c>
      <c r="U47" s="105">
        <f t="shared" si="1"/>
        <v>1.0000000000000009</v>
      </c>
      <c r="V47" s="106">
        <f>MAX(0,V38:V39)-MIN(0,V38:V39)</f>
        <v>0.66666666666666696</v>
      </c>
    </row>
    <row r="48" spans="1:58" x14ac:dyDescent="0.2">
      <c r="A48" s="27" t="s">
        <v>14</v>
      </c>
      <c r="B48" s="29">
        <f>MAX(0,B40:B41)-MIN(0,B40:B41)</f>
        <v>5</v>
      </c>
      <c r="C48" s="105">
        <f t="shared" ref="B48:V48" si="2">MAX(0,C40:C41)-MIN(0,C40:C41)</f>
        <v>3</v>
      </c>
      <c r="D48" s="105">
        <f t="shared" si="2"/>
        <v>1.666666666666667</v>
      </c>
      <c r="E48" s="105">
        <f t="shared" si="2"/>
        <v>0.66666666666666663</v>
      </c>
      <c r="F48" s="105">
        <f t="shared" si="2"/>
        <v>1.0000000000000002</v>
      </c>
      <c r="G48" s="105">
        <f t="shared" si="2"/>
        <v>0.66666666666666852</v>
      </c>
      <c r="H48" s="105">
        <f t="shared" si="2"/>
        <v>2.4173154764631413E-16</v>
      </c>
      <c r="I48" s="105">
        <f t="shared" si="2"/>
        <v>0.66666666666666663</v>
      </c>
      <c r="J48" s="105">
        <f t="shared" si="2"/>
        <v>3</v>
      </c>
      <c r="K48" s="105">
        <f t="shared" si="2"/>
        <v>0.66666666666666685</v>
      </c>
      <c r="L48" s="105">
        <f t="shared" si="2"/>
        <v>1.666666666666667</v>
      </c>
      <c r="M48" s="105">
        <f t="shared" si="2"/>
        <v>0.66666666666666596</v>
      </c>
      <c r="N48" s="105">
        <f t="shared" si="2"/>
        <v>0.66666666666666807</v>
      </c>
      <c r="O48" s="105">
        <f t="shared" si="2"/>
        <v>2.0000000000000004</v>
      </c>
      <c r="P48" s="105">
        <f t="shared" si="2"/>
        <v>5</v>
      </c>
      <c r="Q48" s="105">
        <f t="shared" si="2"/>
        <v>0.66666666666666763</v>
      </c>
      <c r="R48" s="105">
        <f t="shared" si="2"/>
        <v>5.666666666666667</v>
      </c>
      <c r="S48" s="105">
        <f t="shared" si="2"/>
        <v>5.6666666666666661</v>
      </c>
      <c r="T48" s="105">
        <f t="shared" si="2"/>
        <v>3.9999999999999996</v>
      </c>
      <c r="U48" s="105">
        <f t="shared" si="2"/>
        <v>5.3333333333333357</v>
      </c>
      <c r="V48" s="106">
        <f t="shared" si="2"/>
        <v>5.333333333333333</v>
      </c>
    </row>
    <row r="49" spans="1:26" ht="16" thickBot="1" x14ac:dyDescent="0.25">
      <c r="A49" s="28" t="s">
        <v>35</v>
      </c>
      <c r="B49" s="31">
        <f>SUM(B46:B48)</f>
        <v>9</v>
      </c>
      <c r="C49" s="107">
        <f t="shared" ref="C49:V49" si="3">SUM(C46:C48)</f>
        <v>8.9999999999999982</v>
      </c>
      <c r="D49" s="107">
        <f t="shared" si="3"/>
        <v>8.3333333333333339</v>
      </c>
      <c r="E49" s="107">
        <f t="shared" si="3"/>
        <v>8.3333333333333339</v>
      </c>
      <c r="F49" s="107">
        <f t="shared" si="3"/>
        <v>8.0000000000000018</v>
      </c>
      <c r="G49" s="107">
        <f t="shared" si="3"/>
        <v>7.0000000000000009</v>
      </c>
      <c r="H49" s="107">
        <f t="shared" si="3"/>
        <v>8.3333333333333339</v>
      </c>
      <c r="I49" s="107">
        <f t="shared" si="3"/>
        <v>8.3333333333333339</v>
      </c>
      <c r="J49" s="107">
        <f t="shared" si="3"/>
        <v>8.9999999999999982</v>
      </c>
      <c r="K49" s="107">
        <f t="shared" si="3"/>
        <v>8</v>
      </c>
      <c r="L49" s="107">
        <f t="shared" si="3"/>
        <v>8.3333333333333339</v>
      </c>
      <c r="M49" s="107">
        <f t="shared" si="3"/>
        <v>5.333333333333333</v>
      </c>
      <c r="N49" s="107">
        <f t="shared" si="3"/>
        <v>6.666666666666667</v>
      </c>
      <c r="O49" s="107">
        <f t="shared" si="3"/>
        <v>9.3333333333333321</v>
      </c>
      <c r="P49" s="107">
        <f t="shared" si="3"/>
        <v>9</v>
      </c>
      <c r="Q49" s="107">
        <f t="shared" si="3"/>
        <v>5.3333333333333357</v>
      </c>
      <c r="R49" s="107">
        <f t="shared" si="3"/>
        <v>8.3333333333333357</v>
      </c>
      <c r="S49" s="107">
        <f t="shared" si="3"/>
        <v>7.3333333333333339</v>
      </c>
      <c r="T49" s="107">
        <f t="shared" si="3"/>
        <v>7</v>
      </c>
      <c r="U49" s="107">
        <f t="shared" si="3"/>
        <v>7.0000000000000036</v>
      </c>
      <c r="V49" s="108">
        <f t="shared" si="3"/>
        <v>9.0000000000000018</v>
      </c>
    </row>
    <row r="50" spans="1:26" ht="16" thickBot="1" x14ac:dyDescent="0.25">
      <c r="B50" s="1"/>
      <c r="C50" s="1"/>
      <c r="D50" s="1"/>
      <c r="E50" s="1"/>
      <c r="F50" s="1"/>
      <c r="G50" s="1"/>
      <c r="H50" s="1"/>
      <c r="I50" s="1"/>
      <c r="J50" s="1"/>
      <c r="K50" s="1"/>
      <c r="L50" s="1"/>
      <c r="M50" s="1"/>
      <c r="N50" s="1"/>
      <c r="O50" s="1"/>
      <c r="P50" s="1"/>
      <c r="Q50" s="1"/>
      <c r="R50" s="1"/>
      <c r="S50" s="1"/>
    </row>
    <row r="51" spans="1:26" ht="20" thickBot="1" x14ac:dyDescent="0.3">
      <c r="A51" s="71" t="s">
        <v>2</v>
      </c>
      <c r="B51" s="72"/>
      <c r="C51" s="72"/>
      <c r="D51" s="72"/>
      <c r="E51" s="72"/>
      <c r="F51" s="72"/>
      <c r="G51" s="72"/>
      <c r="H51" s="72"/>
      <c r="I51" s="72"/>
      <c r="J51" s="72"/>
      <c r="K51" s="72"/>
      <c r="L51" s="72"/>
      <c r="M51" s="72"/>
      <c r="N51" s="72"/>
      <c r="O51" s="72"/>
      <c r="P51" s="72"/>
      <c r="Q51" s="72"/>
      <c r="R51" s="72"/>
      <c r="S51" s="72"/>
      <c r="T51" s="72"/>
      <c r="U51" s="72"/>
      <c r="V51" s="73"/>
    </row>
    <row r="52" spans="1:26" ht="16" thickBot="1" x14ac:dyDescent="0.25">
      <c r="A52" s="83" t="s">
        <v>33</v>
      </c>
      <c r="B52" s="74" t="s">
        <v>23</v>
      </c>
      <c r="C52" s="75"/>
      <c r="D52" s="75"/>
      <c r="E52" s="75"/>
      <c r="F52" s="75"/>
      <c r="G52" s="75"/>
      <c r="H52" s="75"/>
      <c r="I52" s="75"/>
      <c r="J52" s="75"/>
      <c r="K52" s="75"/>
      <c r="L52" s="75"/>
      <c r="M52" s="75"/>
      <c r="N52" s="75"/>
      <c r="O52" s="75"/>
      <c r="P52" s="75"/>
      <c r="Q52" s="75"/>
      <c r="R52" s="75"/>
      <c r="S52" s="75"/>
      <c r="T52" s="75"/>
      <c r="U52" s="75"/>
      <c r="V52" s="76"/>
    </row>
    <row r="53" spans="1:26" s="4" customFormat="1" x14ac:dyDescent="0.2">
      <c r="A53" s="84"/>
      <c r="B53" s="25">
        <v>1</v>
      </c>
      <c r="C53" s="22">
        <v>2</v>
      </c>
      <c r="D53" s="22">
        <v>3</v>
      </c>
      <c r="E53" s="22">
        <v>4</v>
      </c>
      <c r="F53" s="22">
        <v>5</v>
      </c>
      <c r="G53" s="22">
        <v>6</v>
      </c>
      <c r="H53" s="22">
        <v>7</v>
      </c>
      <c r="I53" s="22">
        <v>8</v>
      </c>
      <c r="J53" s="22">
        <v>9</v>
      </c>
      <c r="K53" s="22">
        <v>10</v>
      </c>
      <c r="L53" s="22">
        <v>11</v>
      </c>
      <c r="M53" s="22">
        <v>12</v>
      </c>
      <c r="N53" s="22">
        <v>13</v>
      </c>
      <c r="O53" s="22">
        <v>14</v>
      </c>
      <c r="P53" s="22">
        <v>15</v>
      </c>
      <c r="Q53" s="22">
        <v>16</v>
      </c>
      <c r="R53" s="22">
        <v>17</v>
      </c>
      <c r="S53" s="22">
        <v>18</v>
      </c>
      <c r="T53" s="22">
        <v>19</v>
      </c>
      <c r="U53" s="22">
        <v>20</v>
      </c>
      <c r="V53" s="26">
        <v>21</v>
      </c>
      <c r="W53"/>
      <c r="X53"/>
      <c r="Y53"/>
      <c r="Z53"/>
    </row>
    <row r="54" spans="1:26" ht="14.5" customHeight="1" x14ac:dyDescent="0.2">
      <c r="A54" s="27" t="s">
        <v>11</v>
      </c>
      <c r="B54" s="109">
        <f>B46/B$49</f>
        <v>0.37037037037037046</v>
      </c>
      <c r="C54" s="3">
        <f t="shared" ref="C54:U56" si="4">C46/C$49</f>
        <v>0.11111111111111119</v>
      </c>
      <c r="D54" s="3">
        <f t="shared" si="4"/>
        <v>0.72</v>
      </c>
      <c r="E54" s="3">
        <f t="shared" si="4"/>
        <v>0.72</v>
      </c>
      <c r="F54" s="3">
        <f t="shared" si="4"/>
        <v>0.75</v>
      </c>
      <c r="G54" s="3">
        <f t="shared" si="4"/>
        <v>0.19047619047619047</v>
      </c>
      <c r="H54" s="3">
        <f t="shared" si="4"/>
        <v>0.67999999999999983</v>
      </c>
      <c r="I54" s="3">
        <f t="shared" si="4"/>
        <v>0.72</v>
      </c>
      <c r="J54" s="3">
        <f t="shared" si="4"/>
        <v>0.11111111111111119</v>
      </c>
      <c r="K54" s="3">
        <f t="shared" si="4"/>
        <v>0.75</v>
      </c>
      <c r="L54" s="3">
        <f t="shared" si="4"/>
        <v>0.72</v>
      </c>
      <c r="M54" s="3">
        <f t="shared" si="4"/>
        <v>0.31249999999999994</v>
      </c>
      <c r="N54" s="3">
        <f t="shared" si="4"/>
        <v>0.10000000000000007</v>
      </c>
      <c r="O54" s="3">
        <f t="shared" si="4"/>
        <v>0.28571428571428581</v>
      </c>
      <c r="P54" s="3">
        <f t="shared" si="4"/>
        <v>0.37037037037037046</v>
      </c>
      <c r="Q54" s="3">
        <f t="shared" si="4"/>
        <v>0.18749999999999992</v>
      </c>
      <c r="R54" s="3">
        <f t="shared" si="4"/>
        <v>8.0000000000000071E-2</v>
      </c>
      <c r="S54" s="3">
        <f t="shared" si="4"/>
        <v>9.0909090909090939E-2</v>
      </c>
      <c r="T54" s="3">
        <f t="shared" si="4"/>
        <v>0.33333333333333337</v>
      </c>
      <c r="U54" s="3">
        <f t="shared" si="4"/>
        <v>9.5238095238095302E-2</v>
      </c>
      <c r="V54" s="110">
        <f>V46/V$49</f>
        <v>0.33333333333333354</v>
      </c>
    </row>
    <row r="55" spans="1:26" x14ac:dyDescent="0.2">
      <c r="A55" s="27" t="s">
        <v>4</v>
      </c>
      <c r="B55" s="109">
        <f t="shared" ref="B55:Q56" si="5">B47/B$49</f>
        <v>7.4074074074074014E-2</v>
      </c>
      <c r="C55" s="3">
        <f t="shared" si="5"/>
        <v>0.55555555555555536</v>
      </c>
      <c r="D55" s="3">
        <f t="shared" si="5"/>
        <v>8.0000000000000043E-2</v>
      </c>
      <c r="E55" s="3">
        <f t="shared" si="5"/>
        <v>0.2</v>
      </c>
      <c r="F55" s="3">
        <f t="shared" si="5"/>
        <v>0.125</v>
      </c>
      <c r="G55" s="3">
        <f t="shared" si="5"/>
        <v>0.71428571428571408</v>
      </c>
      <c r="H55" s="3">
        <f t="shared" si="5"/>
        <v>0.32000000000000012</v>
      </c>
      <c r="I55" s="3">
        <f t="shared" si="5"/>
        <v>0.2</v>
      </c>
      <c r="J55" s="3">
        <f t="shared" si="5"/>
        <v>0.55555555555555536</v>
      </c>
      <c r="K55" s="3">
        <f t="shared" si="5"/>
        <v>0.16666666666666663</v>
      </c>
      <c r="L55" s="3">
        <f t="shared" si="5"/>
        <v>8.0000000000000043E-2</v>
      </c>
      <c r="M55" s="3">
        <f t="shared" si="5"/>
        <v>0.56250000000000011</v>
      </c>
      <c r="N55" s="3">
        <f t="shared" si="5"/>
        <v>0.79999999999999982</v>
      </c>
      <c r="O55" s="3">
        <f t="shared" si="5"/>
        <v>0.49999999999999989</v>
      </c>
      <c r="P55" s="3">
        <f t="shared" si="5"/>
        <v>7.4074074074074014E-2</v>
      </c>
      <c r="Q55" s="3">
        <f t="shared" si="5"/>
        <v>0.68749999999999978</v>
      </c>
      <c r="R55" s="3">
        <f t="shared" si="4"/>
        <v>0.24</v>
      </c>
      <c r="S55" s="3">
        <f t="shared" si="4"/>
        <v>0.13636363636363641</v>
      </c>
      <c r="T55" s="3">
        <f t="shared" si="4"/>
        <v>9.5238095238095247E-2</v>
      </c>
      <c r="U55" s="3">
        <f t="shared" si="4"/>
        <v>0.1428571428571429</v>
      </c>
      <c r="V55" s="110">
        <f t="shared" ref="V55:X56" si="6">V47/V$49</f>
        <v>7.4074074074074098E-2</v>
      </c>
    </row>
    <row r="56" spans="1:26" ht="16" thickBot="1" x14ac:dyDescent="0.25">
      <c r="A56" s="32" t="s">
        <v>14</v>
      </c>
      <c r="B56" s="111">
        <f t="shared" si="5"/>
        <v>0.55555555555555558</v>
      </c>
      <c r="C56" s="33">
        <f t="shared" si="4"/>
        <v>0.33333333333333343</v>
      </c>
      <c r="D56" s="33">
        <f t="shared" si="4"/>
        <v>0.2</v>
      </c>
      <c r="E56" s="33">
        <f t="shared" si="4"/>
        <v>7.9999999999999988E-2</v>
      </c>
      <c r="F56" s="33">
        <f t="shared" si="4"/>
        <v>0.125</v>
      </c>
      <c r="G56" s="33">
        <f t="shared" si="4"/>
        <v>9.5238095238095496E-2</v>
      </c>
      <c r="H56" s="33">
        <f t="shared" si="4"/>
        <v>2.9007785717557691E-17</v>
      </c>
      <c r="I56" s="33">
        <f t="shared" si="4"/>
        <v>7.9999999999999988E-2</v>
      </c>
      <c r="J56" s="33">
        <f t="shared" si="4"/>
        <v>0.33333333333333343</v>
      </c>
      <c r="K56" s="33">
        <f t="shared" si="4"/>
        <v>8.3333333333333356E-2</v>
      </c>
      <c r="L56" s="33">
        <f t="shared" si="4"/>
        <v>0.2</v>
      </c>
      <c r="M56" s="33">
        <f t="shared" si="4"/>
        <v>0.12499999999999988</v>
      </c>
      <c r="N56" s="33">
        <f t="shared" si="4"/>
        <v>0.1000000000000002</v>
      </c>
      <c r="O56" s="33">
        <f t="shared" si="4"/>
        <v>0.21428571428571436</v>
      </c>
      <c r="P56" s="33">
        <f t="shared" si="4"/>
        <v>0.55555555555555558</v>
      </c>
      <c r="Q56" s="33">
        <f t="shared" si="4"/>
        <v>0.12500000000000011</v>
      </c>
      <c r="R56" s="33">
        <f t="shared" si="4"/>
        <v>0.67999999999999983</v>
      </c>
      <c r="S56" s="33">
        <f t="shared" si="4"/>
        <v>0.7727272727272726</v>
      </c>
      <c r="T56" s="33">
        <f t="shared" si="4"/>
        <v>0.5714285714285714</v>
      </c>
      <c r="U56" s="33">
        <f t="shared" si="4"/>
        <v>0.76190476190476186</v>
      </c>
      <c r="V56" s="112">
        <f t="shared" si="6"/>
        <v>0.59259259259259245</v>
      </c>
    </row>
    <row r="57" spans="1:26" ht="16" thickBot="1" x14ac:dyDescent="0.25">
      <c r="F57" s="113"/>
    </row>
    <row r="58" spans="1:26" ht="20" thickBot="1" x14ac:dyDescent="0.3">
      <c r="A58" s="71" t="s">
        <v>19</v>
      </c>
      <c r="B58" s="72"/>
      <c r="C58" s="72"/>
      <c r="D58" s="72"/>
      <c r="E58" s="72"/>
      <c r="F58" s="72"/>
      <c r="G58" s="73"/>
      <c r="H58" s="114"/>
      <c r="I58" s="114"/>
      <c r="J58" s="114"/>
      <c r="K58" s="114"/>
      <c r="L58" s="114"/>
      <c r="M58" s="114"/>
      <c r="N58" s="114"/>
      <c r="O58" s="114"/>
      <c r="P58" s="114"/>
      <c r="Q58" s="114"/>
      <c r="R58" s="114"/>
      <c r="S58" s="114"/>
      <c r="T58" s="114"/>
      <c r="U58" s="114"/>
      <c r="V58" s="114"/>
      <c r="W58" s="114"/>
      <c r="X58" s="114"/>
      <c r="Y58" s="114"/>
      <c r="Z58" s="114"/>
    </row>
    <row r="59" spans="1:26" x14ac:dyDescent="0.2">
      <c r="A59" s="115" t="s">
        <v>34</v>
      </c>
      <c r="B59" s="30" t="s">
        <v>7</v>
      </c>
      <c r="C59" s="34" t="s">
        <v>8</v>
      </c>
      <c r="D59" s="34" t="s">
        <v>9</v>
      </c>
      <c r="E59" s="34" t="s">
        <v>10</v>
      </c>
      <c r="F59" s="34" t="s">
        <v>15</v>
      </c>
      <c r="G59" s="35" t="s">
        <v>16</v>
      </c>
    </row>
    <row r="60" spans="1:26" ht="14.5" customHeight="1" x14ac:dyDescent="0.25">
      <c r="A60" s="116" t="s">
        <v>27</v>
      </c>
      <c r="B60" s="9">
        <v>1</v>
      </c>
      <c r="C60" s="7">
        <v>0</v>
      </c>
      <c r="D60" s="7">
        <v>0</v>
      </c>
      <c r="E60" s="7">
        <v>1</v>
      </c>
      <c r="F60" s="7">
        <v>1</v>
      </c>
      <c r="G60" s="10">
        <v>0</v>
      </c>
      <c r="H60" s="114"/>
      <c r="I60" s="1"/>
    </row>
    <row r="61" spans="1:26" ht="14.5" customHeight="1" thickBot="1" x14ac:dyDescent="0.3">
      <c r="A61" s="117" t="s">
        <v>30</v>
      </c>
      <c r="B61" s="11">
        <v>0</v>
      </c>
      <c r="C61" s="12">
        <v>1</v>
      </c>
      <c r="D61" s="12">
        <v>1</v>
      </c>
      <c r="E61" s="12">
        <v>0</v>
      </c>
      <c r="F61" s="12">
        <v>0</v>
      </c>
      <c r="G61" s="13">
        <v>1</v>
      </c>
      <c r="H61" s="114"/>
      <c r="I61" s="1"/>
    </row>
    <row r="62" spans="1:26" ht="16" thickBot="1" x14ac:dyDescent="0.25"/>
    <row r="63" spans="1:26" ht="20" thickBot="1" x14ac:dyDescent="0.3">
      <c r="A63" s="71" t="s">
        <v>20</v>
      </c>
      <c r="B63" s="72"/>
      <c r="C63" s="72"/>
      <c r="D63" s="72"/>
      <c r="E63" s="72"/>
      <c r="F63" s="72"/>
      <c r="G63" s="72"/>
      <c r="H63" s="72"/>
      <c r="I63" s="72"/>
      <c r="J63" s="72"/>
      <c r="K63" s="72"/>
      <c r="L63" s="72"/>
      <c r="M63" s="72"/>
      <c r="N63" s="72"/>
      <c r="O63" s="72"/>
      <c r="P63" s="72"/>
      <c r="Q63" s="72"/>
      <c r="R63" s="72"/>
      <c r="S63" s="72"/>
      <c r="T63" s="72"/>
      <c r="U63" s="72"/>
      <c r="V63" s="73"/>
      <c r="W63" s="118"/>
      <c r="X63" s="118"/>
      <c r="Y63" s="118"/>
      <c r="Z63" s="118"/>
    </row>
    <row r="64" spans="1:26" ht="16" thickBot="1" x14ac:dyDescent="0.25">
      <c r="A64" s="83" t="s">
        <v>29</v>
      </c>
      <c r="B64" s="75" t="s">
        <v>23</v>
      </c>
      <c r="C64" s="75"/>
      <c r="D64" s="75"/>
      <c r="E64" s="75"/>
      <c r="F64" s="75"/>
      <c r="G64" s="75"/>
      <c r="H64" s="75"/>
      <c r="I64" s="75"/>
      <c r="J64" s="75"/>
      <c r="K64" s="75"/>
      <c r="L64" s="75"/>
      <c r="M64" s="75"/>
      <c r="N64" s="75"/>
      <c r="O64" s="75"/>
      <c r="P64" s="75"/>
      <c r="Q64" s="75"/>
      <c r="R64" s="75"/>
      <c r="S64" s="75"/>
      <c r="T64" s="75"/>
      <c r="U64" s="75"/>
      <c r="V64" s="76"/>
    </row>
    <row r="65" spans="1:28" s="4" customFormat="1" x14ac:dyDescent="0.2">
      <c r="A65" s="84"/>
      <c r="B65" s="30">
        <v>1</v>
      </c>
      <c r="C65" s="23">
        <v>2</v>
      </c>
      <c r="D65" s="23">
        <v>3</v>
      </c>
      <c r="E65" s="23">
        <v>4</v>
      </c>
      <c r="F65" s="23">
        <v>5</v>
      </c>
      <c r="G65" s="23">
        <v>6</v>
      </c>
      <c r="H65" s="23">
        <v>7</v>
      </c>
      <c r="I65" s="23">
        <v>8</v>
      </c>
      <c r="J65" s="23">
        <v>9</v>
      </c>
      <c r="K65" s="23">
        <v>10</v>
      </c>
      <c r="L65" s="23">
        <v>11</v>
      </c>
      <c r="M65" s="23">
        <v>12</v>
      </c>
      <c r="N65" s="23">
        <v>13</v>
      </c>
      <c r="O65" s="23">
        <v>14</v>
      </c>
      <c r="P65" s="23">
        <v>15</v>
      </c>
      <c r="Q65" s="23">
        <v>16</v>
      </c>
      <c r="R65" s="23">
        <v>17</v>
      </c>
      <c r="S65" s="23">
        <v>18</v>
      </c>
      <c r="T65" s="23">
        <v>19</v>
      </c>
      <c r="U65" s="23">
        <v>20</v>
      </c>
      <c r="V65" s="24">
        <v>21</v>
      </c>
    </row>
    <row r="66" spans="1:28" ht="14.5" customHeight="1" x14ac:dyDescent="0.2">
      <c r="A66" s="116" t="s">
        <v>27</v>
      </c>
      <c r="B66" s="29">
        <f t="shared" ref="B66:V67" si="7">MMULT($B60:$G60,B$36:B$41)</f>
        <v>2.9999999999999991</v>
      </c>
      <c r="C66" s="105">
        <f t="shared" si="7"/>
        <v>-0.99999999999999689</v>
      </c>
      <c r="D66" s="105">
        <f t="shared" si="7"/>
        <v>-2.0000000000000004</v>
      </c>
      <c r="E66" s="105">
        <f t="shared" si="7"/>
        <v>-4.0000000000000009</v>
      </c>
      <c r="F66" s="105">
        <f t="shared" si="7"/>
        <v>-4.0000000000000018</v>
      </c>
      <c r="G66" s="105">
        <f t="shared" si="7"/>
        <v>-4.9999999999999964</v>
      </c>
      <c r="H66" s="105">
        <f t="shared" si="7"/>
        <v>-6.0000000000000018</v>
      </c>
      <c r="I66" s="105">
        <f t="shared" si="7"/>
        <v>-4.0000000000000009</v>
      </c>
      <c r="J66" s="105">
        <f t="shared" si="7"/>
        <v>-0.99999999999999689</v>
      </c>
      <c r="K66" s="105">
        <f t="shared" si="7"/>
        <v>-3.9999999999999991</v>
      </c>
      <c r="L66" s="105">
        <f t="shared" si="7"/>
        <v>-2.0000000000000004</v>
      </c>
      <c r="M66" s="105">
        <f t="shared" si="7"/>
        <v>-2.9999999999999996</v>
      </c>
      <c r="N66" s="105">
        <f t="shared" si="7"/>
        <v>-3.9999999999999973</v>
      </c>
      <c r="O66" s="105">
        <f t="shared" si="7"/>
        <v>-3.9999999999999978</v>
      </c>
      <c r="P66" s="105">
        <f t="shared" si="7"/>
        <v>2.9999999999999991</v>
      </c>
      <c r="Q66" s="105">
        <f t="shared" si="7"/>
        <v>-4</v>
      </c>
      <c r="R66" s="105">
        <f t="shared" si="7"/>
        <v>4</v>
      </c>
      <c r="S66" s="105">
        <f t="shared" si="7"/>
        <v>3.9999999999999987</v>
      </c>
      <c r="T66" s="105">
        <f t="shared" si="7"/>
        <v>1.9999999999999996</v>
      </c>
      <c r="U66" s="105">
        <f t="shared" si="7"/>
        <v>5.0000000000000027</v>
      </c>
      <c r="V66" s="106">
        <f t="shared" si="7"/>
        <v>3.9999999999999982</v>
      </c>
    </row>
    <row r="67" spans="1:28" ht="16" thickBot="1" x14ac:dyDescent="0.25">
      <c r="A67" s="117" t="s">
        <v>30</v>
      </c>
      <c r="B67" s="31">
        <f t="shared" si="7"/>
        <v>0.99999999999999689</v>
      </c>
      <c r="C67" s="107">
        <f t="shared" si="7"/>
        <v>8.8817841970012523E-16</v>
      </c>
      <c r="D67" s="107">
        <f t="shared" si="7"/>
        <v>-5</v>
      </c>
      <c r="E67" s="107">
        <f t="shared" si="7"/>
        <v>-6.0000000000000009</v>
      </c>
      <c r="F67" s="107">
        <f t="shared" si="7"/>
        <v>-7.0000000000000018</v>
      </c>
      <c r="G67" s="107">
        <f t="shared" si="7"/>
        <v>-3.9999999999999996</v>
      </c>
      <c r="H67" s="107">
        <f t="shared" si="7"/>
        <v>-7</v>
      </c>
      <c r="I67" s="107">
        <f t="shared" si="7"/>
        <v>-6.0000000000000009</v>
      </c>
      <c r="J67" s="107">
        <f t="shared" si="7"/>
        <v>8.8817841970012523E-16</v>
      </c>
      <c r="K67" s="107">
        <f t="shared" si="7"/>
        <v>-7</v>
      </c>
      <c r="L67" s="107">
        <f t="shared" si="7"/>
        <v>-5</v>
      </c>
      <c r="M67" s="107">
        <f t="shared" si="7"/>
        <v>-2.9999999999999996</v>
      </c>
      <c r="N67" s="107">
        <f t="shared" si="7"/>
        <v>-0.99999999999999889</v>
      </c>
      <c r="O67" s="107">
        <f t="shared" si="7"/>
        <v>-3</v>
      </c>
      <c r="P67" s="107">
        <f t="shared" si="7"/>
        <v>0.99999999999999689</v>
      </c>
      <c r="Q67" s="107">
        <f t="shared" si="7"/>
        <v>-2.2204460492503131E-16</v>
      </c>
      <c r="R67" s="107">
        <f t="shared" si="7"/>
        <v>1.9999999999999982</v>
      </c>
      <c r="S67" s="107">
        <f t="shared" si="7"/>
        <v>2.9999999999999982</v>
      </c>
      <c r="T67" s="107">
        <f t="shared" si="7"/>
        <v>-1.9999999999999998</v>
      </c>
      <c r="U67" s="107">
        <f t="shared" si="7"/>
        <v>2.9999999999999987</v>
      </c>
      <c r="V67" s="108">
        <f t="shared" si="7"/>
        <v>0.99999999999999734</v>
      </c>
    </row>
    <row r="68" spans="1:28" ht="16" thickBot="1" x14ac:dyDescent="0.25">
      <c r="A68" s="119"/>
      <c r="B68" s="1"/>
      <c r="C68" s="1"/>
      <c r="D68" s="1"/>
      <c r="E68" s="1"/>
      <c r="F68" s="1"/>
      <c r="G68" s="1"/>
      <c r="H68" s="1"/>
      <c r="I68" s="1"/>
      <c r="J68" s="1"/>
      <c r="K68" s="1"/>
      <c r="L68" s="1"/>
      <c r="M68" s="1"/>
      <c r="N68" s="1"/>
      <c r="O68" s="1"/>
      <c r="P68" s="1"/>
      <c r="Q68" s="1"/>
      <c r="R68" s="1"/>
      <c r="S68" s="1"/>
      <c r="T68" s="1"/>
      <c r="U68" s="1"/>
    </row>
    <row r="69" spans="1:28" ht="20" thickBot="1" x14ac:dyDescent="0.3">
      <c r="A69" s="71" t="s">
        <v>36</v>
      </c>
      <c r="B69" s="72"/>
      <c r="C69" s="72"/>
      <c r="D69" s="72"/>
      <c r="E69" s="72"/>
      <c r="F69" s="72"/>
      <c r="G69" s="72"/>
      <c r="H69" s="72"/>
      <c r="I69" s="72"/>
      <c r="J69" s="72"/>
      <c r="K69" s="72"/>
      <c r="L69" s="72"/>
      <c r="M69" s="72"/>
      <c r="N69" s="72"/>
      <c r="O69" s="72"/>
      <c r="P69" s="72"/>
      <c r="Q69" s="72"/>
      <c r="R69" s="72"/>
      <c r="S69" s="72"/>
      <c r="T69" s="72"/>
      <c r="U69" s="72"/>
      <c r="V69" s="73"/>
      <c r="W69" s="120"/>
      <c r="X69" s="120"/>
      <c r="Y69" s="120"/>
      <c r="Z69" s="120"/>
      <c r="AA69" s="1"/>
      <c r="AB69" s="1"/>
    </row>
    <row r="70" spans="1:28" ht="16" thickBot="1" x14ac:dyDescent="0.25">
      <c r="A70" s="83" t="s">
        <v>28</v>
      </c>
      <c r="B70" s="75" t="s">
        <v>23</v>
      </c>
      <c r="C70" s="75"/>
      <c r="D70" s="75"/>
      <c r="E70" s="75"/>
      <c r="F70" s="75"/>
      <c r="G70" s="75"/>
      <c r="H70" s="75"/>
      <c r="I70" s="75"/>
      <c r="J70" s="75"/>
      <c r="K70" s="75"/>
      <c r="L70" s="75"/>
      <c r="M70" s="75"/>
      <c r="N70" s="75"/>
      <c r="O70" s="75"/>
      <c r="P70" s="75"/>
      <c r="Q70" s="75"/>
      <c r="R70" s="75"/>
      <c r="S70" s="75"/>
      <c r="T70" s="75"/>
      <c r="U70" s="75"/>
      <c r="V70" s="76"/>
    </row>
    <row r="71" spans="1:28" s="4" customFormat="1" x14ac:dyDescent="0.2">
      <c r="A71" s="84"/>
      <c r="B71" s="30">
        <v>1</v>
      </c>
      <c r="C71" s="23">
        <v>2</v>
      </c>
      <c r="D71" s="23">
        <v>3</v>
      </c>
      <c r="E71" s="23">
        <v>4</v>
      </c>
      <c r="F71" s="23">
        <v>5</v>
      </c>
      <c r="G71" s="23">
        <v>6</v>
      </c>
      <c r="H71" s="23">
        <v>7</v>
      </c>
      <c r="I71" s="23">
        <v>8</v>
      </c>
      <c r="J71" s="23">
        <v>9</v>
      </c>
      <c r="K71" s="23">
        <v>10</v>
      </c>
      <c r="L71" s="23">
        <v>11</v>
      </c>
      <c r="M71" s="23">
        <v>12</v>
      </c>
      <c r="N71" s="23">
        <v>13</v>
      </c>
      <c r="O71" s="23">
        <v>14</v>
      </c>
      <c r="P71" s="23">
        <v>15</v>
      </c>
      <c r="Q71" s="23">
        <v>16</v>
      </c>
      <c r="R71" s="23">
        <v>17</v>
      </c>
      <c r="S71" s="23">
        <v>18</v>
      </c>
      <c r="T71" s="23">
        <v>19</v>
      </c>
      <c r="U71" s="23">
        <v>20</v>
      </c>
      <c r="V71" s="24">
        <v>21</v>
      </c>
    </row>
    <row r="72" spans="1:28" x14ac:dyDescent="0.2">
      <c r="A72" s="38">
        <v>1</v>
      </c>
      <c r="B72" s="29">
        <f t="shared" ref="B72:V80" si="8">MMULT($B5:$G5,B$36:B$41)</f>
        <v>-0.33333333333333393</v>
      </c>
      <c r="C72" s="105">
        <f t="shared" si="8"/>
        <v>-4.9999999999999973</v>
      </c>
      <c r="D72" s="105">
        <f t="shared" si="8"/>
        <v>-0.66666666666666707</v>
      </c>
      <c r="E72" s="105">
        <f t="shared" si="8"/>
        <v>-1.666666666666667</v>
      </c>
      <c r="F72" s="105">
        <f t="shared" si="8"/>
        <v>-1.0000000000000002</v>
      </c>
      <c r="G72" s="105">
        <f t="shared" si="8"/>
        <v>-4.9999999999999991</v>
      </c>
      <c r="H72" s="105">
        <f t="shared" si="8"/>
        <v>-2.6666666666666679</v>
      </c>
      <c r="I72" s="105">
        <f t="shared" si="8"/>
        <v>-1.666666666666667</v>
      </c>
      <c r="J72" s="105">
        <f t="shared" si="8"/>
        <v>-4.9999999999999973</v>
      </c>
      <c r="K72" s="105">
        <f t="shared" si="8"/>
        <v>-1.333333333333333</v>
      </c>
      <c r="L72" s="105">
        <f t="shared" si="8"/>
        <v>-0.66666666666666707</v>
      </c>
      <c r="M72" s="105">
        <f t="shared" si="8"/>
        <v>-3.0000000000000004</v>
      </c>
      <c r="N72" s="105">
        <f t="shared" si="8"/>
        <v>-5.3333333333333321</v>
      </c>
      <c r="O72" s="105">
        <f t="shared" si="8"/>
        <v>-4.6666666666666652</v>
      </c>
      <c r="P72" s="105">
        <f t="shared" si="8"/>
        <v>-0.33333333333333393</v>
      </c>
      <c r="Q72" s="105">
        <f t="shared" si="8"/>
        <v>-3.6666666666666674</v>
      </c>
      <c r="R72" s="105">
        <f t="shared" si="8"/>
        <v>-2.0000000000000004</v>
      </c>
      <c r="S72" s="105">
        <f t="shared" si="8"/>
        <v>-1.0000000000000004</v>
      </c>
      <c r="T72" s="105">
        <f t="shared" si="8"/>
        <v>-0.33333333333333293</v>
      </c>
      <c r="U72" s="105">
        <f t="shared" si="8"/>
        <v>-1.0000000000000007</v>
      </c>
      <c r="V72" s="106">
        <f t="shared" si="8"/>
        <v>-0.3333333333333337</v>
      </c>
    </row>
    <row r="73" spans="1:28" x14ac:dyDescent="0.2">
      <c r="A73" s="38">
        <v>2</v>
      </c>
      <c r="B73" s="29">
        <f t="shared" si="8"/>
        <v>5</v>
      </c>
      <c r="C73" s="105">
        <f t="shared" si="8"/>
        <v>3</v>
      </c>
      <c r="D73" s="105">
        <f t="shared" si="8"/>
        <v>1.666666666666667</v>
      </c>
      <c r="E73" s="105">
        <f t="shared" si="8"/>
        <v>0.66666666666666663</v>
      </c>
      <c r="F73" s="105">
        <f t="shared" si="8"/>
        <v>3.1401849173675498E-16</v>
      </c>
      <c r="G73" s="105">
        <f t="shared" si="8"/>
        <v>0.66666666666666852</v>
      </c>
      <c r="H73" s="105">
        <f t="shared" si="8"/>
        <v>-9.4697566178427313E-17</v>
      </c>
      <c r="I73" s="105">
        <f t="shared" si="8"/>
        <v>0.66666666666666663</v>
      </c>
      <c r="J73" s="105">
        <f t="shared" si="8"/>
        <v>3</v>
      </c>
      <c r="K73" s="105">
        <f t="shared" si="8"/>
        <v>0.33333333333333387</v>
      </c>
      <c r="L73" s="105">
        <f t="shared" si="8"/>
        <v>1.666666666666667</v>
      </c>
      <c r="M73" s="105">
        <f t="shared" si="8"/>
        <v>0.33333333333333331</v>
      </c>
      <c r="N73" s="105">
        <f t="shared" si="8"/>
        <v>0.66666666666666807</v>
      </c>
      <c r="O73" s="105">
        <f t="shared" si="8"/>
        <v>2.0000000000000004</v>
      </c>
      <c r="P73" s="105">
        <f t="shared" si="8"/>
        <v>5</v>
      </c>
      <c r="Q73" s="105">
        <f t="shared" si="8"/>
        <v>0.66666666666666763</v>
      </c>
      <c r="R73" s="105">
        <f t="shared" si="8"/>
        <v>5.666666666666667</v>
      </c>
      <c r="S73" s="105">
        <f t="shared" si="8"/>
        <v>5.6666666666666661</v>
      </c>
      <c r="T73" s="105">
        <f t="shared" si="8"/>
        <v>3.9999999999999996</v>
      </c>
      <c r="U73" s="105">
        <f t="shared" si="8"/>
        <v>5.3333333333333357</v>
      </c>
      <c r="V73" s="106">
        <f t="shared" si="8"/>
        <v>5.333333333333333</v>
      </c>
    </row>
    <row r="74" spans="1:28" x14ac:dyDescent="0.2">
      <c r="A74" s="38">
        <v>3</v>
      </c>
      <c r="B74" s="29">
        <f t="shared" si="8"/>
        <v>4.3333333333333313</v>
      </c>
      <c r="C74" s="105">
        <f t="shared" si="8"/>
        <v>4.4408920985006262E-16</v>
      </c>
      <c r="D74" s="105">
        <f t="shared" si="8"/>
        <v>1</v>
      </c>
      <c r="E74" s="105">
        <f t="shared" si="8"/>
        <v>-2.2204460492503131E-16</v>
      </c>
      <c r="F74" s="105">
        <f t="shared" si="8"/>
        <v>-1</v>
      </c>
      <c r="G74" s="105">
        <f t="shared" si="8"/>
        <v>-2.6666666666666656</v>
      </c>
      <c r="H74" s="105">
        <f t="shared" si="8"/>
        <v>-1.3333333333333341</v>
      </c>
      <c r="I74" s="105">
        <f t="shared" si="8"/>
        <v>-2.2204460492503131E-16</v>
      </c>
      <c r="J74" s="105">
        <f t="shared" si="8"/>
        <v>4.4408920985006262E-16</v>
      </c>
      <c r="K74" s="105">
        <f t="shared" si="8"/>
        <v>-0.99999999999999956</v>
      </c>
      <c r="L74" s="105">
        <f t="shared" si="8"/>
        <v>1</v>
      </c>
      <c r="M74" s="105">
        <f t="shared" si="8"/>
        <v>-1.333333333333333</v>
      </c>
      <c r="N74" s="105">
        <f t="shared" si="8"/>
        <v>-1.3333333333333324</v>
      </c>
      <c r="O74" s="105">
        <f t="shared" si="8"/>
        <v>-0.33333333333333282</v>
      </c>
      <c r="P74" s="105">
        <f t="shared" si="8"/>
        <v>4.3333333333333313</v>
      </c>
      <c r="Q74" s="105">
        <f t="shared" si="8"/>
        <v>-2.2204460492503131E-16</v>
      </c>
      <c r="R74" s="105">
        <f t="shared" si="8"/>
        <v>2.3333333333333317</v>
      </c>
      <c r="S74" s="105">
        <f t="shared" si="8"/>
        <v>3.3333333333333317</v>
      </c>
      <c r="T74" s="105">
        <f t="shared" si="8"/>
        <v>0.33333333333333348</v>
      </c>
      <c r="U74" s="105">
        <f t="shared" si="8"/>
        <v>2.6666666666666652</v>
      </c>
      <c r="V74" s="106">
        <f t="shared" si="8"/>
        <v>3.9999999999999996</v>
      </c>
    </row>
    <row r="75" spans="1:28" x14ac:dyDescent="0.2">
      <c r="A75" s="38">
        <v>4</v>
      </c>
      <c r="B75" s="29">
        <f t="shared" si="8"/>
        <v>3.6666666666666652</v>
      </c>
      <c r="C75" s="105">
        <f t="shared" si="8"/>
        <v>1.0000000000000009</v>
      </c>
      <c r="D75" s="105">
        <f t="shared" si="8"/>
        <v>-1.666666666666667</v>
      </c>
      <c r="E75" s="105">
        <f t="shared" si="8"/>
        <v>-2.6666666666666679</v>
      </c>
      <c r="F75" s="105">
        <f t="shared" si="8"/>
        <v>-3.0000000000000013</v>
      </c>
      <c r="G75" s="105">
        <f t="shared" si="8"/>
        <v>-2.9999999999999973</v>
      </c>
      <c r="H75" s="105">
        <f t="shared" si="8"/>
        <v>-4.6666666666666679</v>
      </c>
      <c r="I75" s="105">
        <f t="shared" si="8"/>
        <v>-2.6666666666666679</v>
      </c>
      <c r="J75" s="105">
        <f t="shared" si="8"/>
        <v>1.0000000000000009</v>
      </c>
      <c r="K75" s="105">
        <f t="shared" si="8"/>
        <v>-3.3333333333333326</v>
      </c>
      <c r="L75" s="105">
        <f t="shared" si="8"/>
        <v>-1.666666666666667</v>
      </c>
      <c r="M75" s="105">
        <f t="shared" si="8"/>
        <v>-1</v>
      </c>
      <c r="N75" s="105">
        <f t="shared" si="8"/>
        <v>-0.33333333333333126</v>
      </c>
      <c r="O75" s="105">
        <f t="shared" si="8"/>
        <v>-0.66666666666666607</v>
      </c>
      <c r="P75" s="105">
        <f t="shared" si="8"/>
        <v>3.6666666666666652</v>
      </c>
      <c r="Q75" s="105">
        <f t="shared" si="8"/>
        <v>-0.6666666666666663</v>
      </c>
      <c r="R75" s="105">
        <f t="shared" si="8"/>
        <v>5</v>
      </c>
      <c r="S75" s="105">
        <f t="shared" si="8"/>
        <v>4.9999999999999982</v>
      </c>
      <c r="T75" s="105">
        <f t="shared" si="8"/>
        <v>1.6666666666666656</v>
      </c>
      <c r="U75" s="105">
        <f t="shared" si="8"/>
        <v>5.0000000000000018</v>
      </c>
      <c r="V75" s="106">
        <f t="shared" si="8"/>
        <v>4.6666666666666652</v>
      </c>
    </row>
    <row r="76" spans="1:28" x14ac:dyDescent="0.2">
      <c r="A76" s="38">
        <v>5</v>
      </c>
      <c r="B76" s="29">
        <f t="shared" si="8"/>
        <v>1.9999999999999982</v>
      </c>
      <c r="C76" s="105">
        <f t="shared" si="8"/>
        <v>-0.99999999999999689</v>
      </c>
      <c r="D76" s="105">
        <f t="shared" si="8"/>
        <v>-2.3333333333333339</v>
      </c>
      <c r="E76" s="105">
        <f t="shared" si="8"/>
        <v>-4.3333333333333348</v>
      </c>
      <c r="F76" s="105">
        <f t="shared" si="8"/>
        <v>-5.0000000000000018</v>
      </c>
      <c r="G76" s="105">
        <f t="shared" si="8"/>
        <v>-5.3333333333333304</v>
      </c>
      <c r="H76" s="105">
        <f t="shared" si="8"/>
        <v>-6.0000000000000018</v>
      </c>
      <c r="I76" s="105">
        <f t="shared" si="8"/>
        <v>-4.3333333333333348</v>
      </c>
      <c r="J76" s="105">
        <f t="shared" si="8"/>
        <v>-0.99999999999999689</v>
      </c>
      <c r="K76" s="105">
        <f t="shared" si="8"/>
        <v>-4.6666666666666661</v>
      </c>
      <c r="L76" s="105">
        <f t="shared" si="8"/>
        <v>-2.3333333333333339</v>
      </c>
      <c r="M76" s="105">
        <f t="shared" si="8"/>
        <v>-3.6666666666666656</v>
      </c>
      <c r="N76" s="105">
        <f t="shared" si="8"/>
        <v>-4.3333333333333313</v>
      </c>
      <c r="O76" s="105">
        <f t="shared" si="8"/>
        <v>-4.9999999999999982</v>
      </c>
      <c r="P76" s="105">
        <f t="shared" si="8"/>
        <v>1.9999999999999982</v>
      </c>
      <c r="Q76" s="105">
        <f t="shared" si="8"/>
        <v>-4.3333333333333339</v>
      </c>
      <c r="R76" s="105">
        <f t="shared" si="8"/>
        <v>1.6666666666666661</v>
      </c>
      <c r="S76" s="105">
        <f t="shared" si="8"/>
        <v>1.6666666666666652</v>
      </c>
      <c r="T76" s="105">
        <f t="shared" si="8"/>
        <v>-0.99999999999999978</v>
      </c>
      <c r="U76" s="105">
        <f t="shared" si="8"/>
        <v>3.333333333333333</v>
      </c>
      <c r="V76" s="106">
        <f t="shared" si="8"/>
        <v>2.3333333333333317</v>
      </c>
    </row>
    <row r="77" spans="1:28" x14ac:dyDescent="0.2">
      <c r="A77" s="38">
        <v>6</v>
      </c>
      <c r="B77" s="29">
        <f t="shared" si="8"/>
        <v>-1.6666666666666672</v>
      </c>
      <c r="C77" s="105">
        <f t="shared" si="8"/>
        <v>1.0000000000000004</v>
      </c>
      <c r="D77" s="105">
        <f t="shared" si="8"/>
        <v>-3.0000000000000004</v>
      </c>
      <c r="E77" s="105">
        <f t="shared" si="8"/>
        <v>-3.0000000000000009</v>
      </c>
      <c r="F77" s="105">
        <f t="shared" si="8"/>
        <v>-3.0000000000000018</v>
      </c>
      <c r="G77" s="105">
        <f t="shared" si="8"/>
        <v>-0.66666666666666574</v>
      </c>
      <c r="H77" s="105">
        <f t="shared" si="8"/>
        <v>-3.3333333333333344</v>
      </c>
      <c r="I77" s="105">
        <f t="shared" si="8"/>
        <v>-3.0000000000000009</v>
      </c>
      <c r="J77" s="105">
        <f t="shared" si="8"/>
        <v>1.0000000000000004</v>
      </c>
      <c r="K77" s="105">
        <f t="shared" si="8"/>
        <v>-3</v>
      </c>
      <c r="L77" s="105">
        <f t="shared" si="8"/>
        <v>-3.0000000000000004</v>
      </c>
      <c r="M77" s="105">
        <f t="shared" si="8"/>
        <v>-0.33333333333333282</v>
      </c>
      <c r="N77" s="105">
        <f t="shared" si="8"/>
        <v>0.66666666666666718</v>
      </c>
      <c r="O77" s="105">
        <f t="shared" si="8"/>
        <v>-1.3333333333333335</v>
      </c>
      <c r="P77" s="105">
        <f t="shared" si="8"/>
        <v>-1.6666666666666672</v>
      </c>
      <c r="Q77" s="105">
        <f t="shared" si="8"/>
        <v>-1</v>
      </c>
      <c r="R77" s="105">
        <f t="shared" si="8"/>
        <v>0.33333333333333381</v>
      </c>
      <c r="S77" s="105">
        <f t="shared" si="8"/>
        <v>-0.66666666666666696</v>
      </c>
      <c r="T77" s="105">
        <f t="shared" si="8"/>
        <v>-1.6666666666666672</v>
      </c>
      <c r="U77" s="105">
        <f t="shared" si="8"/>
        <v>0.66666666666666741</v>
      </c>
      <c r="V77" s="106">
        <f t="shared" si="8"/>
        <v>-1.0000000000000011</v>
      </c>
    </row>
    <row r="78" spans="1:28" x14ac:dyDescent="0.2">
      <c r="A78" s="38">
        <v>7</v>
      </c>
      <c r="B78" s="29">
        <f t="shared" si="8"/>
        <v>0.66666666666666474</v>
      </c>
      <c r="C78" s="105">
        <f t="shared" si="8"/>
        <v>3.0000000000000004</v>
      </c>
      <c r="D78" s="105">
        <f t="shared" si="8"/>
        <v>-4.6666666666666661</v>
      </c>
      <c r="E78" s="105">
        <f t="shared" si="8"/>
        <v>-5.666666666666667</v>
      </c>
      <c r="F78" s="105">
        <f t="shared" si="8"/>
        <v>-7.0000000000000018</v>
      </c>
      <c r="G78" s="105">
        <f t="shared" si="8"/>
        <v>-0.999999999999999</v>
      </c>
      <c r="H78" s="105">
        <f t="shared" si="8"/>
        <v>-5.6666666666666661</v>
      </c>
      <c r="I78" s="105">
        <f t="shared" si="8"/>
        <v>-5.666666666666667</v>
      </c>
      <c r="J78" s="105">
        <f t="shared" si="8"/>
        <v>3.0000000000000004</v>
      </c>
      <c r="K78" s="105">
        <f t="shared" si="8"/>
        <v>-6.333333333333333</v>
      </c>
      <c r="L78" s="105">
        <f t="shared" si="8"/>
        <v>-4.6666666666666661</v>
      </c>
      <c r="M78" s="105">
        <f t="shared" si="8"/>
        <v>-1.9999999999999989</v>
      </c>
      <c r="N78" s="105">
        <f t="shared" si="8"/>
        <v>0.66666666666666763</v>
      </c>
      <c r="O78" s="105">
        <f t="shared" si="8"/>
        <v>-1.6666666666666667</v>
      </c>
      <c r="P78" s="105">
        <f t="shared" si="8"/>
        <v>0.66666666666666474</v>
      </c>
      <c r="Q78" s="105">
        <f t="shared" si="8"/>
        <v>0.33333333333333381</v>
      </c>
      <c r="R78" s="105">
        <f t="shared" si="8"/>
        <v>2.9999999999999991</v>
      </c>
      <c r="S78" s="105">
        <f t="shared" si="8"/>
        <v>2.9999999999999991</v>
      </c>
      <c r="T78" s="105">
        <f t="shared" si="8"/>
        <v>-1.3333333333333333</v>
      </c>
      <c r="U78" s="105">
        <f t="shared" si="8"/>
        <v>3.9999999999999996</v>
      </c>
      <c r="V78" s="106">
        <f t="shared" si="8"/>
        <v>0.6666666666666643</v>
      </c>
    </row>
    <row r="79" spans="1:28" x14ac:dyDescent="0.2">
      <c r="A79" s="38">
        <v>8</v>
      </c>
      <c r="B79" s="29">
        <f t="shared" si="8"/>
        <v>-3.0000000000000022</v>
      </c>
      <c r="C79" s="105">
        <f t="shared" si="8"/>
        <v>-2.9999999999999991</v>
      </c>
      <c r="D79" s="105">
        <f t="shared" si="8"/>
        <v>-6.3333333333333339</v>
      </c>
      <c r="E79" s="105">
        <f t="shared" si="8"/>
        <v>-6.3333333333333339</v>
      </c>
      <c r="F79" s="105">
        <f t="shared" si="8"/>
        <v>-6.0000000000000018</v>
      </c>
      <c r="G79" s="105">
        <f t="shared" si="8"/>
        <v>-4.3333333333333339</v>
      </c>
      <c r="H79" s="105">
        <f t="shared" si="8"/>
        <v>-7</v>
      </c>
      <c r="I79" s="105">
        <f t="shared" si="8"/>
        <v>-6.3333333333333339</v>
      </c>
      <c r="J79" s="105">
        <f t="shared" si="8"/>
        <v>-2.9999999999999991</v>
      </c>
      <c r="K79" s="105">
        <f t="shared" si="8"/>
        <v>-6.666666666666667</v>
      </c>
      <c r="L79" s="105">
        <f t="shared" si="8"/>
        <v>-6.3333333333333339</v>
      </c>
      <c r="M79" s="105">
        <f t="shared" si="8"/>
        <v>-2.666666666666667</v>
      </c>
      <c r="N79" s="105">
        <f t="shared" si="8"/>
        <v>-1.333333333333333</v>
      </c>
      <c r="O79" s="105">
        <f t="shared" si="8"/>
        <v>-4</v>
      </c>
      <c r="P79" s="105">
        <f t="shared" si="8"/>
        <v>-3.0000000000000022</v>
      </c>
      <c r="Q79" s="105">
        <f t="shared" si="8"/>
        <v>-0.33333333333333404</v>
      </c>
      <c r="R79" s="105">
        <f t="shared" si="8"/>
        <v>-1.3333333333333344</v>
      </c>
      <c r="S79" s="105">
        <f t="shared" si="8"/>
        <v>-0.33333333333333426</v>
      </c>
      <c r="T79" s="105">
        <f t="shared" si="8"/>
        <v>-3</v>
      </c>
      <c r="U79" s="105">
        <f t="shared" si="8"/>
        <v>-0.66666666666666741</v>
      </c>
      <c r="V79" s="106">
        <f t="shared" si="8"/>
        <v>-2.6666666666666692</v>
      </c>
    </row>
    <row r="80" spans="1:28" ht="16" thickBot="1" x14ac:dyDescent="0.25">
      <c r="A80" s="39">
        <v>9</v>
      </c>
      <c r="B80" s="31">
        <f t="shared" si="8"/>
        <v>1.3333333333333317</v>
      </c>
      <c r="C80" s="107">
        <f t="shared" si="8"/>
        <v>-1.9999999999999973</v>
      </c>
      <c r="D80" s="107">
        <f t="shared" si="8"/>
        <v>-5</v>
      </c>
      <c r="E80" s="107">
        <f t="shared" si="8"/>
        <v>-7</v>
      </c>
      <c r="F80" s="107">
        <f t="shared" si="8"/>
        <v>-7.0000000000000018</v>
      </c>
      <c r="G80" s="107">
        <f t="shared" si="8"/>
        <v>-5.6666666666666634</v>
      </c>
      <c r="H80" s="107">
        <f t="shared" si="8"/>
        <v>-8.3333333333333339</v>
      </c>
      <c r="I80" s="107">
        <f t="shared" si="8"/>
        <v>-7</v>
      </c>
      <c r="J80" s="107">
        <f t="shared" si="8"/>
        <v>-1.9999999999999973</v>
      </c>
      <c r="K80" s="107">
        <f t="shared" si="8"/>
        <v>-6.9999999999999991</v>
      </c>
      <c r="L80" s="107">
        <f t="shared" si="8"/>
        <v>-5</v>
      </c>
      <c r="M80" s="107">
        <f t="shared" si="8"/>
        <v>-4.3333333333333339</v>
      </c>
      <c r="N80" s="107">
        <f t="shared" si="8"/>
        <v>-4.3333333333333304</v>
      </c>
      <c r="O80" s="107">
        <f t="shared" si="8"/>
        <v>-5.3333333333333321</v>
      </c>
      <c r="P80" s="107">
        <f t="shared" si="8"/>
        <v>1.3333333333333317</v>
      </c>
      <c r="Q80" s="107">
        <f t="shared" si="8"/>
        <v>-3</v>
      </c>
      <c r="R80" s="107">
        <f t="shared" si="8"/>
        <v>3.333333333333333</v>
      </c>
      <c r="S80" s="107">
        <f t="shared" si="8"/>
        <v>4.3333333333333321</v>
      </c>
      <c r="T80" s="107">
        <f t="shared" si="8"/>
        <v>1.333333333333333</v>
      </c>
      <c r="U80" s="107">
        <f t="shared" si="8"/>
        <v>4.6666666666666687</v>
      </c>
      <c r="V80" s="108">
        <f t="shared" si="8"/>
        <v>1.9999999999999973</v>
      </c>
    </row>
    <row r="81" spans="1:27" ht="16" thickBot="1" x14ac:dyDescent="0.25">
      <c r="A81" s="40"/>
      <c r="B81" s="1"/>
      <c r="C81" s="1"/>
      <c r="D81" s="1"/>
      <c r="E81" s="1"/>
      <c r="F81" s="1"/>
      <c r="G81" s="1"/>
      <c r="H81" s="1"/>
      <c r="I81" s="1"/>
      <c r="J81" s="1"/>
      <c r="K81" s="1"/>
      <c r="L81" s="1"/>
      <c r="M81" s="1"/>
      <c r="N81" s="1"/>
      <c r="O81" s="1"/>
      <c r="P81" s="1"/>
      <c r="Q81" s="1"/>
      <c r="R81" s="1"/>
      <c r="S81" s="1"/>
      <c r="T81" s="1"/>
    </row>
    <row r="82" spans="1:27" ht="20" thickBot="1" x14ac:dyDescent="0.3">
      <c r="A82" s="71" t="s">
        <v>37</v>
      </c>
      <c r="B82" s="72"/>
      <c r="C82" s="72"/>
      <c r="D82" s="72"/>
      <c r="E82" s="72"/>
      <c r="F82" s="72"/>
      <c r="G82" s="72"/>
      <c r="H82" s="72"/>
      <c r="I82" s="72"/>
      <c r="J82" s="72"/>
      <c r="K82" s="72"/>
      <c r="L82" s="72"/>
      <c r="M82" s="72"/>
      <c r="N82" s="72"/>
      <c r="O82" s="72"/>
      <c r="P82" s="72"/>
      <c r="Q82" s="72"/>
      <c r="R82" s="72"/>
      <c r="S82" s="72"/>
      <c r="T82" s="72"/>
      <c r="U82" s="72"/>
      <c r="V82" s="73"/>
      <c r="W82" s="118"/>
      <c r="X82" s="118"/>
      <c r="Y82" s="118"/>
      <c r="Z82" s="118"/>
      <c r="AA82" s="1"/>
    </row>
    <row r="83" spans="1:27" ht="16" thickBot="1" x14ac:dyDescent="0.25">
      <c r="A83" s="83" t="s">
        <v>28</v>
      </c>
      <c r="B83" s="75" t="s">
        <v>23</v>
      </c>
      <c r="C83" s="75"/>
      <c r="D83" s="75"/>
      <c r="E83" s="75"/>
      <c r="F83" s="75"/>
      <c r="G83" s="75"/>
      <c r="H83" s="75"/>
      <c r="I83" s="75"/>
      <c r="J83" s="75"/>
      <c r="K83" s="75"/>
      <c r="L83" s="75"/>
      <c r="M83" s="75"/>
      <c r="N83" s="75"/>
      <c r="O83" s="75"/>
      <c r="P83" s="75"/>
      <c r="Q83" s="75"/>
      <c r="R83" s="75"/>
      <c r="S83" s="75"/>
      <c r="T83" s="75"/>
      <c r="U83" s="75"/>
      <c r="V83" s="76"/>
    </row>
    <row r="84" spans="1:27" s="4" customFormat="1" x14ac:dyDescent="0.2">
      <c r="A84" s="84"/>
      <c r="B84" s="30">
        <v>1</v>
      </c>
      <c r="C84" s="23">
        <v>2</v>
      </c>
      <c r="D84" s="23">
        <v>3</v>
      </c>
      <c r="E84" s="23">
        <v>4</v>
      </c>
      <c r="F84" s="23">
        <v>5</v>
      </c>
      <c r="G84" s="23">
        <v>6</v>
      </c>
      <c r="H84" s="23">
        <v>7</v>
      </c>
      <c r="I84" s="23">
        <v>8</v>
      </c>
      <c r="J84" s="23">
        <v>9</v>
      </c>
      <c r="K84" s="23">
        <v>10</v>
      </c>
      <c r="L84" s="23">
        <v>11</v>
      </c>
      <c r="M84" s="23">
        <v>12</v>
      </c>
      <c r="N84" s="23">
        <v>13</v>
      </c>
      <c r="O84" s="23">
        <v>14</v>
      </c>
      <c r="P84" s="23">
        <v>15</v>
      </c>
      <c r="Q84" s="23">
        <v>16</v>
      </c>
      <c r="R84" s="23">
        <v>17</v>
      </c>
      <c r="S84" s="23">
        <v>18</v>
      </c>
      <c r="T84" s="23">
        <v>19</v>
      </c>
      <c r="U84" s="23">
        <v>20</v>
      </c>
      <c r="V84" s="24">
        <v>21</v>
      </c>
    </row>
    <row r="85" spans="1:27" ht="15" customHeight="1" x14ac:dyDescent="0.2">
      <c r="A85" s="38">
        <v>1</v>
      </c>
      <c r="B85" s="121">
        <f t="shared" ref="B85:V93" si="9">EXP(B72)/(EXP(B72)+EXP(B$66)+EXP(B$67))</f>
        <v>3.0464313187443415E-2</v>
      </c>
      <c r="C85" s="122">
        <f t="shared" si="9"/>
        <v>4.9016890496729271E-3</v>
      </c>
      <c r="D85" s="122">
        <f t="shared" si="9"/>
        <v>0.78325656450275516</v>
      </c>
      <c r="E85" s="122">
        <f t="shared" si="9"/>
        <v>0.90082323808801945</v>
      </c>
      <c r="F85" s="122">
        <f t="shared" si="9"/>
        <v>0.9503302116973793</v>
      </c>
      <c r="G85" s="122">
        <f t="shared" si="9"/>
        <v>0.21194155761708536</v>
      </c>
      <c r="H85" s="122">
        <f t="shared" si="9"/>
        <v>0.95347270397649098</v>
      </c>
      <c r="I85" s="122">
        <f t="shared" si="9"/>
        <v>0.90082323808801945</v>
      </c>
      <c r="J85" s="122">
        <f t="shared" si="9"/>
        <v>4.9016890496729271E-3</v>
      </c>
      <c r="K85" s="122">
        <f t="shared" si="9"/>
        <v>0.93201610876395613</v>
      </c>
      <c r="L85" s="122">
        <f t="shared" si="9"/>
        <v>0.78325656450275516</v>
      </c>
      <c r="M85" s="122">
        <f t="shared" si="9"/>
        <v>0.33333333333333315</v>
      </c>
      <c r="N85" s="122">
        <f t="shared" si="9"/>
        <v>1.2346970952489949E-2</v>
      </c>
      <c r="O85" s="122">
        <f t="shared" si="9"/>
        <v>0.12132647558421499</v>
      </c>
      <c r="P85" s="122">
        <f t="shared" si="9"/>
        <v>3.0464313187443415E-2</v>
      </c>
      <c r="Q85" s="122">
        <f t="shared" si="9"/>
        <v>2.4487108148175115E-2</v>
      </c>
      <c r="R85" s="122">
        <f t="shared" si="9"/>
        <v>2.1785213571970225E-3</v>
      </c>
      <c r="S85" s="122">
        <f t="shared" si="9"/>
        <v>4.9016890496729262E-3</v>
      </c>
      <c r="T85" s="122">
        <f t="shared" si="9"/>
        <v>8.694794712792786E-2</v>
      </c>
      <c r="U85" s="122">
        <f t="shared" si="9"/>
        <v>2.1785213571970164E-3</v>
      </c>
      <c r="V85" s="123">
        <f t="shared" si="9"/>
        <v>1.2346970952489964E-2</v>
      </c>
      <c r="W85" s="65">
        <f>AVERAGE(B85:V85)</f>
        <v>0.3374618918844472</v>
      </c>
      <c r="Y85" s="65"/>
    </row>
    <row r="86" spans="1:27" s="2" customFormat="1" x14ac:dyDescent="0.2">
      <c r="A86" s="153">
        <v>2</v>
      </c>
      <c r="B86" s="154">
        <f>EXP(B73)/(EXP(B73)+EXP(B$66)+EXP(B$67))</f>
        <v>0.86681333219733503</v>
      </c>
      <c r="C86" s="155">
        <f t="shared" si="9"/>
        <v>0.93623955187650565</v>
      </c>
      <c r="D86" s="155">
        <f t="shared" si="9"/>
        <v>0.97386708791932697</v>
      </c>
      <c r="E86" s="155">
        <f t="shared" si="9"/>
        <v>0.98943658078486307</v>
      </c>
      <c r="F86" s="155">
        <f t="shared" si="9"/>
        <v>0.9811352024343174</v>
      </c>
      <c r="G86" s="155">
        <f t="shared" si="9"/>
        <v>0.98730041412179337</v>
      </c>
      <c r="H86" s="155">
        <f t="shared" si="9"/>
        <v>0.99662082340930014</v>
      </c>
      <c r="I86" s="155">
        <f t="shared" si="9"/>
        <v>0.98943658078486307</v>
      </c>
      <c r="J86" s="155">
        <f t="shared" si="9"/>
        <v>0.93623955187650565</v>
      </c>
      <c r="K86" s="155">
        <f t="shared" si="9"/>
        <v>0.9864101088540379</v>
      </c>
      <c r="L86" s="155">
        <f t="shared" si="9"/>
        <v>0.97386708791932697</v>
      </c>
      <c r="M86" s="155">
        <f t="shared" si="9"/>
        <v>0.9334035368707424</v>
      </c>
      <c r="N86" s="155">
        <f t="shared" si="9"/>
        <v>0.83453007352866748</v>
      </c>
      <c r="O86" s="155">
        <f t="shared" si="9"/>
        <v>0.99086747258217267</v>
      </c>
      <c r="P86" s="155">
        <f t="shared" si="9"/>
        <v>0.86681333219733503</v>
      </c>
      <c r="Q86" s="155">
        <f t="shared" si="9"/>
        <v>0.65667613534100955</v>
      </c>
      <c r="R86" s="155">
        <f t="shared" si="9"/>
        <v>0.8234267302278151</v>
      </c>
      <c r="S86" s="155">
        <f t="shared" si="9"/>
        <v>0.79468574312974283</v>
      </c>
      <c r="T86" s="155">
        <f t="shared" si="9"/>
        <v>0.87887824273215087</v>
      </c>
      <c r="U86" s="155">
        <f t="shared" si="9"/>
        <v>0.55141890940567218</v>
      </c>
      <c r="V86" s="156">
        <f t="shared" si="9"/>
        <v>0.78325656450275538</v>
      </c>
      <c r="W86" s="166">
        <f t="shared" ref="W86:W93" si="10">AVERAGE(B86:V86)</f>
        <v>0.89196776489029683</v>
      </c>
      <c r="Y86" s="167"/>
    </row>
    <row r="87" spans="1:27" x14ac:dyDescent="0.2">
      <c r="A87" s="38">
        <v>3</v>
      </c>
      <c r="B87" s="121">
        <f t="shared" si="9"/>
        <v>0.76966229433112998</v>
      </c>
      <c r="C87" s="122">
        <f>EXP(C74)/(EXP(C74)+EXP(C$66)+EXP(C$67))</f>
        <v>0.42231879825151797</v>
      </c>
      <c r="D87" s="122">
        <f t="shared" si="9"/>
        <v>0.95033021169737919</v>
      </c>
      <c r="E87" s="122">
        <f t="shared" si="9"/>
        <v>0.97962920716707946</v>
      </c>
      <c r="F87" s="122">
        <f t="shared" si="9"/>
        <v>0.9503302116973793</v>
      </c>
      <c r="G87" s="122">
        <f t="shared" si="9"/>
        <v>0.73498655496783183</v>
      </c>
      <c r="H87" s="122">
        <f t="shared" si="9"/>
        <v>0.98730041412179326</v>
      </c>
      <c r="I87" s="122">
        <f t="shared" si="9"/>
        <v>0.97962920716707946</v>
      </c>
      <c r="J87" s="122">
        <f t="shared" si="9"/>
        <v>0.42231879825151797</v>
      </c>
      <c r="K87" s="122">
        <f t="shared" si="9"/>
        <v>0.95033021169737919</v>
      </c>
      <c r="L87" s="122">
        <f t="shared" si="9"/>
        <v>0.95033021169737919</v>
      </c>
      <c r="M87" s="122">
        <f t="shared" si="9"/>
        <v>0.72582044993383366</v>
      </c>
      <c r="N87" s="122">
        <f t="shared" si="9"/>
        <v>0.40566373487158197</v>
      </c>
      <c r="O87" s="122">
        <f t="shared" si="9"/>
        <v>0.91320449316623975</v>
      </c>
      <c r="P87" s="122">
        <f t="shared" si="9"/>
        <v>0.76966229433112998</v>
      </c>
      <c r="Q87" s="122">
        <f t="shared" si="9"/>
        <v>0.49546264257784312</v>
      </c>
      <c r="R87" s="122">
        <f t="shared" si="9"/>
        <v>0.14263257070594867</v>
      </c>
      <c r="S87" s="122">
        <f t="shared" si="9"/>
        <v>0.27290599998594045</v>
      </c>
      <c r="T87" s="122">
        <f t="shared" si="9"/>
        <v>0.15645872526996454</v>
      </c>
      <c r="U87" s="122">
        <f t="shared" si="9"/>
        <v>7.8691387864320464E-2</v>
      </c>
      <c r="V87" s="123">
        <f t="shared" si="9"/>
        <v>0.48785555116036872</v>
      </c>
      <c r="W87" s="166">
        <f t="shared" si="10"/>
        <v>0.64502495099593515</v>
      </c>
      <c r="Y87" s="65"/>
    </row>
    <row r="88" spans="1:27" x14ac:dyDescent="0.2">
      <c r="A88" s="38">
        <v>4</v>
      </c>
      <c r="B88" s="121">
        <f t="shared" si="9"/>
        <v>0.63175162027938037</v>
      </c>
      <c r="C88" s="122">
        <f t="shared" si="9"/>
        <v>0.66524095577482178</v>
      </c>
      <c r="D88" s="122">
        <f t="shared" si="9"/>
        <v>0.57070937849704306</v>
      </c>
      <c r="E88" s="122">
        <f t="shared" si="9"/>
        <v>0.76966229433113009</v>
      </c>
      <c r="F88" s="122">
        <f t="shared" si="9"/>
        <v>0.72139918427396876</v>
      </c>
      <c r="G88" s="122">
        <f t="shared" si="9"/>
        <v>0.66524095577482223</v>
      </c>
      <c r="H88" s="122">
        <f t="shared" si="9"/>
        <v>0.73498655496783183</v>
      </c>
      <c r="I88" s="122">
        <f t="shared" si="9"/>
        <v>0.76966229433113009</v>
      </c>
      <c r="J88" s="122">
        <f t="shared" si="9"/>
        <v>0.66524095577482178</v>
      </c>
      <c r="K88" s="122">
        <f t="shared" si="9"/>
        <v>0.64978159284085879</v>
      </c>
      <c r="L88" s="122">
        <f t="shared" si="9"/>
        <v>0.57070937849704306</v>
      </c>
      <c r="M88" s="122">
        <f t="shared" si="9"/>
        <v>0.78698604216159851</v>
      </c>
      <c r="N88" s="122">
        <f t="shared" si="9"/>
        <v>0.6497815928408589</v>
      </c>
      <c r="O88" s="122">
        <f t="shared" si="9"/>
        <v>0.88288841725109024</v>
      </c>
      <c r="P88" s="122">
        <f t="shared" si="9"/>
        <v>0.63175162027938037</v>
      </c>
      <c r="Q88" s="122">
        <f t="shared" si="9"/>
        <v>0.33518713781987464</v>
      </c>
      <c r="R88" s="122">
        <f t="shared" si="9"/>
        <v>0.70538451269824121</v>
      </c>
      <c r="S88" s="122">
        <f t="shared" si="9"/>
        <v>0.66524095577482178</v>
      </c>
      <c r="T88" s="122">
        <f t="shared" si="9"/>
        <v>0.41302278036444606</v>
      </c>
      <c r="U88" s="122">
        <f t="shared" si="9"/>
        <v>0.46831053083348112</v>
      </c>
      <c r="V88" s="123">
        <f t="shared" si="9"/>
        <v>0.6497815928408589</v>
      </c>
      <c r="W88" s="166">
        <f t="shared" si="10"/>
        <v>0.64774858800988111</v>
      </c>
      <c r="Y88" s="65"/>
    </row>
    <row r="89" spans="1:27" x14ac:dyDescent="0.2">
      <c r="A89" s="38">
        <v>5</v>
      </c>
      <c r="B89" s="121">
        <f t="shared" si="9"/>
        <v>0.24472847105479753</v>
      </c>
      <c r="C89" s="122">
        <f t="shared" si="9"/>
        <v>0.21194155761708572</v>
      </c>
      <c r="D89" s="122">
        <f t="shared" si="9"/>
        <v>0.40566373487158197</v>
      </c>
      <c r="E89" s="122">
        <f t="shared" si="9"/>
        <v>0.38692382754173116</v>
      </c>
      <c r="F89" s="122">
        <f t="shared" si="9"/>
        <v>0.25949646034241913</v>
      </c>
      <c r="G89" s="122">
        <f t="shared" si="9"/>
        <v>0.16156967342485479</v>
      </c>
      <c r="H89" s="122">
        <f t="shared" si="9"/>
        <v>0.42231879825151808</v>
      </c>
      <c r="I89" s="122">
        <f t="shared" si="9"/>
        <v>0.38692382754173116</v>
      </c>
      <c r="J89" s="122">
        <f t="shared" si="9"/>
        <v>0.21194155761708572</v>
      </c>
      <c r="K89" s="122">
        <f t="shared" si="9"/>
        <v>0.32843893534240298</v>
      </c>
      <c r="L89" s="122">
        <f t="shared" si="9"/>
        <v>0.40566373487158197</v>
      </c>
      <c r="M89" s="122">
        <f t="shared" si="9"/>
        <v>0.20427055865291682</v>
      </c>
      <c r="N89" s="122">
        <f t="shared" si="9"/>
        <v>3.286529070963138E-2</v>
      </c>
      <c r="O89" s="122">
        <f t="shared" si="9"/>
        <v>9.0030573170380546E-2</v>
      </c>
      <c r="P89" s="122">
        <f t="shared" si="9"/>
        <v>0.24472847105479753</v>
      </c>
      <c r="Q89" s="122">
        <f t="shared" si="9"/>
        <v>1.2723703543671368E-2</v>
      </c>
      <c r="R89" s="122">
        <f t="shared" si="9"/>
        <v>7.8691387864320714E-2</v>
      </c>
      <c r="S89" s="122">
        <f t="shared" si="9"/>
        <v>6.6199183935134548E-2</v>
      </c>
      <c r="T89" s="122">
        <f t="shared" si="9"/>
        <v>4.6612622577973918E-2</v>
      </c>
      <c r="U89" s="122">
        <f t="shared" si="9"/>
        <v>0.14263257070594851</v>
      </c>
      <c r="V89" s="123">
        <f t="shared" si="9"/>
        <v>0.15248348660879102</v>
      </c>
      <c r="W89" s="65">
        <f t="shared" si="10"/>
        <v>0.21413563939525504</v>
      </c>
      <c r="Y89" s="65"/>
    </row>
    <row r="90" spans="1:27" x14ac:dyDescent="0.2">
      <c r="A90" s="38">
        <v>6</v>
      </c>
      <c r="B90" s="121">
        <f t="shared" si="9"/>
        <v>8.2145919884646073E-3</v>
      </c>
      <c r="C90" s="122">
        <f t="shared" si="9"/>
        <v>0.66524095577482167</v>
      </c>
      <c r="D90" s="122">
        <f t="shared" si="9"/>
        <v>0.25949646034241913</v>
      </c>
      <c r="E90" s="122">
        <f t="shared" si="9"/>
        <v>0.7053845126982411</v>
      </c>
      <c r="F90" s="122">
        <f t="shared" si="9"/>
        <v>0.72139918427396865</v>
      </c>
      <c r="G90" s="122">
        <f t="shared" si="9"/>
        <v>0.95347270397649075</v>
      </c>
      <c r="H90" s="122">
        <f t="shared" si="9"/>
        <v>0.91320449316623975</v>
      </c>
      <c r="I90" s="122">
        <f t="shared" si="9"/>
        <v>0.7053845126982411</v>
      </c>
      <c r="J90" s="122">
        <f t="shared" si="9"/>
        <v>0.66524095577482167</v>
      </c>
      <c r="K90" s="122">
        <f t="shared" si="9"/>
        <v>0.72139918427396843</v>
      </c>
      <c r="L90" s="122">
        <f t="shared" si="9"/>
        <v>0.25949646034241913</v>
      </c>
      <c r="M90" s="122">
        <f t="shared" si="9"/>
        <v>0.87798863852214526</v>
      </c>
      <c r="N90" s="122">
        <f t="shared" si="9"/>
        <v>0.83453007352866737</v>
      </c>
      <c r="O90" s="122">
        <f t="shared" si="9"/>
        <v>0.79468574312974261</v>
      </c>
      <c r="P90" s="122">
        <f t="shared" si="9"/>
        <v>8.2145919884646073E-3</v>
      </c>
      <c r="Q90" s="122">
        <f t="shared" si="9"/>
        <v>0.26538792877224199</v>
      </c>
      <c r="R90" s="122">
        <f t="shared" si="9"/>
        <v>2.2018781380437908E-2</v>
      </c>
      <c r="S90" s="122">
        <f t="shared" si="9"/>
        <v>6.8276182353782218E-3</v>
      </c>
      <c r="T90" s="122">
        <f t="shared" si="9"/>
        <v>2.4487108148175129E-2</v>
      </c>
      <c r="U90" s="122">
        <f t="shared" si="9"/>
        <v>1.142725042871896E-2</v>
      </c>
      <c r="V90" s="123">
        <f t="shared" si="9"/>
        <v>6.3774609224423011E-3</v>
      </c>
      <c r="W90" s="65">
        <f t="shared" si="10"/>
        <v>0.44904186716030997</v>
      </c>
      <c r="Y90" s="65"/>
    </row>
    <row r="91" spans="1:27" s="2" customFormat="1" x14ac:dyDescent="0.2">
      <c r="A91" s="162">
        <v>7</v>
      </c>
      <c r="B91" s="163">
        <f>EXP(B78)/(EXP(B78)+EXP(B$66)+EXP(B$67))</f>
        <v>7.8691387864320672E-2</v>
      </c>
      <c r="C91" s="164">
        <f t="shared" si="9"/>
        <v>0.93623955187650576</v>
      </c>
      <c r="D91" s="164">
        <f t="shared" si="9"/>
        <v>6.2079229289638369E-2</v>
      </c>
      <c r="E91" s="164">
        <f t="shared" si="9"/>
        <v>0.1426325707059489</v>
      </c>
      <c r="F91" s="164">
        <f t="shared" si="9"/>
        <v>4.5278500743629067E-2</v>
      </c>
      <c r="G91" s="164">
        <f t="shared" si="9"/>
        <v>0.93623955187650576</v>
      </c>
      <c r="H91" s="164">
        <f t="shared" si="9"/>
        <v>0.50501774299632862</v>
      </c>
      <c r="I91" s="164">
        <f t="shared" si="9"/>
        <v>0.1426325707059489</v>
      </c>
      <c r="J91" s="164">
        <f t="shared" si="9"/>
        <v>0.93623955187650576</v>
      </c>
      <c r="K91" s="164">
        <f t="shared" si="9"/>
        <v>8.4561764765343383E-2</v>
      </c>
      <c r="L91" s="164">
        <f t="shared" si="9"/>
        <v>6.2079229289638369E-2</v>
      </c>
      <c r="M91" s="164">
        <f t="shared" si="9"/>
        <v>0.57611688476582923</v>
      </c>
      <c r="N91" s="164">
        <f t="shared" si="9"/>
        <v>0.83453007352866748</v>
      </c>
      <c r="O91" s="164">
        <f t="shared" si="9"/>
        <v>0.73498655496783172</v>
      </c>
      <c r="P91" s="164">
        <f t="shared" si="9"/>
        <v>7.8691387864320672E-2</v>
      </c>
      <c r="Q91" s="164">
        <f t="shared" si="9"/>
        <v>0.57814996474586156</v>
      </c>
      <c r="R91" s="164">
        <f t="shared" si="9"/>
        <v>0.24472847105479756</v>
      </c>
      <c r="S91" s="164">
        <f t="shared" si="9"/>
        <v>0.21194155761708555</v>
      </c>
      <c r="T91" s="164">
        <f t="shared" si="9"/>
        <v>3.3846626433669764E-2</v>
      </c>
      <c r="U91" s="164">
        <f t="shared" si="9"/>
        <v>0.24472847105479717</v>
      </c>
      <c r="V91" s="165">
        <f t="shared" si="9"/>
        <v>3.2865290709631331E-2</v>
      </c>
      <c r="W91" s="65">
        <f t="shared" si="10"/>
        <v>0.35725128260632405</v>
      </c>
      <c r="Y91" s="167"/>
    </row>
    <row r="92" spans="1:27" x14ac:dyDescent="0.2">
      <c r="A92" s="38">
        <v>8</v>
      </c>
      <c r="B92" s="121">
        <f t="shared" si="9"/>
        <v>2.1785213571970208E-3</v>
      </c>
      <c r="C92" s="122">
        <f t="shared" si="9"/>
        <v>3.5119026959339703E-2</v>
      </c>
      <c r="D92" s="122">
        <f t="shared" si="9"/>
        <v>1.2346970952489947E-2</v>
      </c>
      <c r="E92" s="122">
        <f t="shared" si="9"/>
        <v>7.8691387864320742E-2</v>
      </c>
      <c r="F92" s="122">
        <f t="shared" si="9"/>
        <v>0.11419519938459449</v>
      </c>
      <c r="G92" s="122">
        <f t="shared" si="9"/>
        <v>0.34375725128737333</v>
      </c>
      <c r="H92" s="122">
        <f t="shared" si="9"/>
        <v>0.21194155761708566</v>
      </c>
      <c r="I92" s="122">
        <f t="shared" si="9"/>
        <v>7.8691387864320742E-2</v>
      </c>
      <c r="J92" s="122">
        <f t="shared" si="9"/>
        <v>3.5119026959339703E-2</v>
      </c>
      <c r="K92" s="122">
        <f t="shared" si="9"/>
        <v>6.2079229289638251E-2</v>
      </c>
      <c r="L92" s="122">
        <f t="shared" si="9"/>
        <v>1.2346970952489947E-2</v>
      </c>
      <c r="M92" s="122">
        <f t="shared" si="9"/>
        <v>0.41100462902526513</v>
      </c>
      <c r="N92" s="122">
        <f t="shared" si="9"/>
        <v>0.4056637348715818</v>
      </c>
      <c r="O92" s="122">
        <f t="shared" si="9"/>
        <v>0.21194155761708536</v>
      </c>
      <c r="P92" s="122">
        <f t="shared" si="9"/>
        <v>2.1785213571970208E-3</v>
      </c>
      <c r="Q92" s="122">
        <f t="shared" si="9"/>
        <v>0.41302278036444601</v>
      </c>
      <c r="R92" s="122">
        <f t="shared" si="9"/>
        <v>4.2344375376430288E-3</v>
      </c>
      <c r="S92" s="122">
        <f t="shared" si="9"/>
        <v>9.5030402702200954E-3</v>
      </c>
      <c r="T92" s="122">
        <f t="shared" si="9"/>
        <v>6.5732631853090868E-3</v>
      </c>
      <c r="U92" s="122">
        <f t="shared" si="9"/>
        <v>3.0377533863074854E-3</v>
      </c>
      <c r="V92" s="123">
        <f t="shared" si="9"/>
        <v>1.2108101934774145E-3</v>
      </c>
      <c r="W92" s="65">
        <f t="shared" si="10"/>
        <v>0.1168970027760344</v>
      </c>
      <c r="Y92" s="65"/>
    </row>
    <row r="93" spans="1:27" ht="16" thickBot="1" x14ac:dyDescent="0.25">
      <c r="A93" s="39">
        <v>9</v>
      </c>
      <c r="B93" s="124">
        <f t="shared" si="9"/>
        <v>0.14263257070594876</v>
      </c>
      <c r="C93" s="125">
        <f t="shared" si="9"/>
        <v>9.003057317038056E-2</v>
      </c>
      <c r="D93" s="125">
        <f t="shared" si="9"/>
        <v>4.5278500743629081E-2</v>
      </c>
      <c r="E93" s="125">
        <f t="shared" si="9"/>
        <v>4.201006613406609E-2</v>
      </c>
      <c r="F93" s="125">
        <f t="shared" si="9"/>
        <v>4.5278500743629067E-2</v>
      </c>
      <c r="G93" s="125">
        <f t="shared" si="9"/>
        <v>0.1213264755842151</v>
      </c>
      <c r="H93" s="125">
        <f t="shared" si="9"/>
        <v>6.6199183935134576E-2</v>
      </c>
      <c r="I93" s="125">
        <f t="shared" si="9"/>
        <v>4.201006613406609E-2</v>
      </c>
      <c r="J93" s="125">
        <f t="shared" si="9"/>
        <v>9.003057317038056E-2</v>
      </c>
      <c r="K93" s="125">
        <f t="shared" si="9"/>
        <v>4.5278500743629067E-2</v>
      </c>
      <c r="L93" s="125">
        <f t="shared" si="9"/>
        <v>4.5278500743629081E-2</v>
      </c>
      <c r="M93" s="125">
        <f t="shared" si="9"/>
        <v>0.11645055282900349</v>
      </c>
      <c r="N93" s="125">
        <f t="shared" si="9"/>
        <v>3.2865290709631415E-2</v>
      </c>
      <c r="O93" s="125">
        <f t="shared" si="9"/>
        <v>6.6199183935134576E-2</v>
      </c>
      <c r="P93" s="125">
        <f t="shared" si="9"/>
        <v>0.14263257070594876</v>
      </c>
      <c r="Q93" s="125">
        <f t="shared" si="9"/>
        <v>4.6612622577973904E-2</v>
      </c>
      <c r="R93" s="125">
        <f t="shared" si="9"/>
        <v>0.31139734403174651</v>
      </c>
      <c r="S93" s="125">
        <f t="shared" si="9"/>
        <v>0.50501774299632818</v>
      </c>
      <c r="T93" s="125">
        <f t="shared" si="9"/>
        <v>0.33518713781987453</v>
      </c>
      <c r="U93" s="125">
        <f t="shared" si="9"/>
        <v>0.38692382754173127</v>
      </c>
      <c r="V93" s="126">
        <f t="shared" si="9"/>
        <v>0.1141951993845944</v>
      </c>
      <c r="W93" s="65">
        <f t="shared" si="10"/>
        <v>0.13489690401622262</v>
      </c>
      <c r="Y93" s="65"/>
    </row>
    <row r="94" spans="1:27" ht="16" thickBot="1" x14ac:dyDescent="0.25">
      <c r="A94" s="127"/>
      <c r="B94" s="65"/>
      <c r="C94" s="65"/>
      <c r="D94" s="65"/>
      <c r="E94" s="65"/>
      <c r="F94" s="65"/>
      <c r="G94" s="65"/>
      <c r="H94" s="65"/>
      <c r="I94" s="65"/>
      <c r="J94" s="65"/>
      <c r="K94" s="65"/>
      <c r="L94" s="65"/>
      <c r="M94" s="65"/>
      <c r="N94" s="65"/>
      <c r="O94" s="65"/>
      <c r="P94" s="65"/>
      <c r="Q94" s="65"/>
      <c r="R94" s="65"/>
      <c r="S94" s="65"/>
      <c r="T94" s="65"/>
      <c r="U94" s="65"/>
      <c r="V94" s="65"/>
      <c r="W94" s="65"/>
      <c r="Y94" s="65"/>
    </row>
    <row r="95" spans="1:27" s="118" customFormat="1" ht="20" thickBot="1" x14ac:dyDescent="0.3">
      <c r="A95" s="71" t="s">
        <v>40</v>
      </c>
      <c r="B95" s="72"/>
      <c r="C95" s="72"/>
      <c r="D95" s="72"/>
      <c r="E95" s="72"/>
      <c r="F95" s="72"/>
      <c r="G95" s="72"/>
      <c r="H95" s="72"/>
      <c r="I95" s="72"/>
      <c r="J95" s="72"/>
      <c r="K95" s="72"/>
      <c r="L95" s="72"/>
      <c r="M95" s="72"/>
      <c r="N95" s="72"/>
      <c r="O95" s="72"/>
      <c r="P95" s="72"/>
      <c r="Q95" s="72"/>
      <c r="R95" s="72"/>
      <c r="S95" s="72"/>
      <c r="T95" s="72"/>
      <c r="U95" s="72"/>
      <c r="V95" s="73"/>
    </row>
    <row r="96" spans="1:27" s="118" customFormat="1" ht="20" thickBot="1" x14ac:dyDescent="0.3">
      <c r="A96" s="80" t="s">
        <v>42</v>
      </c>
      <c r="B96" s="81"/>
      <c r="C96" s="81"/>
      <c r="D96" s="82"/>
      <c r="E96" s="128"/>
      <c r="F96" s="128"/>
      <c r="G96" s="128"/>
      <c r="H96" s="128"/>
      <c r="I96" s="91" t="s">
        <v>25</v>
      </c>
      <c r="J96" s="92"/>
      <c r="K96" s="92"/>
      <c r="L96" s="93"/>
      <c r="M96" s="128"/>
      <c r="N96" s="128"/>
      <c r="O96" s="128"/>
      <c r="P96" s="128"/>
      <c r="Q96" s="128"/>
      <c r="R96" s="128"/>
      <c r="S96" s="128"/>
      <c r="T96" s="128"/>
      <c r="U96" s="128"/>
      <c r="V96" s="128"/>
    </row>
    <row r="97" spans="1:16" x14ac:dyDescent="0.2">
      <c r="A97" s="48" t="s">
        <v>21</v>
      </c>
      <c r="B97" s="77">
        <v>100000</v>
      </c>
      <c r="C97" s="78"/>
      <c r="D97" s="79"/>
      <c r="F97" s="151" t="s">
        <v>12</v>
      </c>
      <c r="G97" s="151"/>
      <c r="H97" s="152"/>
      <c r="I97" s="129" t="s">
        <v>12</v>
      </c>
      <c r="J97" s="23">
        <v>1</v>
      </c>
      <c r="K97" s="23">
        <v>2</v>
      </c>
      <c r="L97" s="24">
        <v>3</v>
      </c>
    </row>
    <row r="98" spans="1:16" x14ac:dyDescent="0.2">
      <c r="A98" s="41" t="s">
        <v>0</v>
      </c>
      <c r="B98" s="5">
        <v>1</v>
      </c>
      <c r="C98" s="5">
        <v>2</v>
      </c>
      <c r="D98" s="42">
        <v>3</v>
      </c>
      <c r="F98" s="150">
        <v>1</v>
      </c>
      <c r="G98" s="150">
        <v>2</v>
      </c>
      <c r="H98" s="150">
        <v>3</v>
      </c>
      <c r="I98" s="130" t="s">
        <v>11</v>
      </c>
      <c r="J98" s="131">
        <f>AVERAGEIF($B$17:$V$17,J$97,$B54:$V54)</f>
        <v>0.72285714285714275</v>
      </c>
      <c r="K98" s="131">
        <f t="shared" ref="J98:M100" si="11">AVERAGEIF($B$17:$V$17,K$97,$B54:$V54)</f>
        <v>0.18548752834467125</v>
      </c>
      <c r="L98" s="132">
        <f t="shared" si="11"/>
        <v>0.23907922765065631</v>
      </c>
    </row>
    <row r="99" spans="1:16" x14ac:dyDescent="0.2">
      <c r="A99" s="49" t="s">
        <v>44</v>
      </c>
      <c r="B99" s="6">
        <v>0.31</v>
      </c>
      <c r="C99" s="6">
        <v>0.43</v>
      </c>
      <c r="D99" s="50">
        <v>0.26</v>
      </c>
      <c r="E99" t="s">
        <v>56</v>
      </c>
      <c r="F99" s="44">
        <f>B99*B97</f>
        <v>31000</v>
      </c>
      <c r="G99" s="44">
        <f>B97*C99</f>
        <v>43000</v>
      </c>
      <c r="H99" s="44">
        <f>B97*D99</f>
        <v>26000</v>
      </c>
      <c r="I99" s="130" t="s">
        <v>4</v>
      </c>
      <c r="J99" s="131">
        <f t="shared" si="11"/>
        <v>0.16738095238095241</v>
      </c>
      <c r="K99" s="131">
        <f t="shared" si="11"/>
        <v>0.62505668934240344</v>
      </c>
      <c r="L99" s="132">
        <f t="shared" si="11"/>
        <v>0.11952587095444236</v>
      </c>
    </row>
    <row r="100" spans="1:16" ht="16" thickBot="1" x14ac:dyDescent="0.25">
      <c r="A100" s="57" t="s">
        <v>45</v>
      </c>
      <c r="B100" s="58">
        <v>0.15</v>
      </c>
      <c r="C100" s="58">
        <v>0.04</v>
      </c>
      <c r="D100" s="59">
        <v>7.0000000000000007E-2</v>
      </c>
      <c r="E100" t="s">
        <v>57</v>
      </c>
      <c r="F100" s="44">
        <f>F99*1.15</f>
        <v>35650</v>
      </c>
      <c r="G100" s="44">
        <f>G99*1.04</f>
        <v>44720</v>
      </c>
      <c r="H100" s="44">
        <f>H99*1.07</f>
        <v>27820</v>
      </c>
      <c r="I100" s="133" t="s">
        <v>14</v>
      </c>
      <c r="J100" s="134">
        <f t="shared" si="11"/>
        <v>0.1097619047619048</v>
      </c>
      <c r="K100" s="134">
        <f t="shared" si="11"/>
        <v>0.18945578231292526</v>
      </c>
      <c r="L100" s="135">
        <f t="shared" si="11"/>
        <v>0.6413949013949013</v>
      </c>
    </row>
    <row r="101" spans="1:16" x14ac:dyDescent="0.2">
      <c r="A101" s="57" t="s">
        <v>22</v>
      </c>
      <c r="B101" s="47">
        <v>900</v>
      </c>
      <c r="C101" s="47">
        <v>1500</v>
      </c>
      <c r="D101" s="60">
        <v>2000</v>
      </c>
      <c r="E101" t="s">
        <v>58</v>
      </c>
      <c r="F101" s="44">
        <f t="shared" ref="F101:F102" si="12">F100*1.15</f>
        <v>40997.5</v>
      </c>
      <c r="G101" s="44">
        <f t="shared" ref="G101:G102" si="13">G100*1.04</f>
        <v>46508.800000000003</v>
      </c>
      <c r="H101" s="44">
        <f t="shared" ref="H101:H102" si="14">H100*1.07</f>
        <v>29767.4</v>
      </c>
    </row>
    <row r="102" spans="1:16" x14ac:dyDescent="0.2">
      <c r="A102" s="57" t="s">
        <v>47</v>
      </c>
      <c r="B102" s="136">
        <f>B99*(1+B100)^3*$B$97</f>
        <v>47147.124999999985</v>
      </c>
      <c r="C102" s="136">
        <f>C99*(1+C100)^3*$B$97</f>
        <v>48369.152000000002</v>
      </c>
      <c r="D102" s="137">
        <f>D99*(1+D100)^3*$B$97</f>
        <v>31851.118000000006</v>
      </c>
      <c r="E102" t="s">
        <v>59</v>
      </c>
      <c r="F102" s="44">
        <f t="shared" si="12"/>
        <v>47147.124999999993</v>
      </c>
      <c r="G102" s="44">
        <f t="shared" si="13"/>
        <v>48369.152000000002</v>
      </c>
      <c r="H102" s="44">
        <f t="shared" si="14"/>
        <v>31851.118000000002</v>
      </c>
      <c r="I102" s="44">
        <f>SUM(F102:H102)</f>
        <v>127367.395</v>
      </c>
    </row>
    <row r="103" spans="1:16" ht="16" thickBot="1" x14ac:dyDescent="0.25">
      <c r="A103" s="51" t="s">
        <v>46</v>
      </c>
      <c r="B103" s="61">
        <f>B102/SUM($B102:$D102)</f>
        <v>0.37016636007983039</v>
      </c>
      <c r="C103" s="61">
        <f t="shared" ref="C103:D103" si="15">C102/SUM($B102:$D102)</f>
        <v>0.37976086423059846</v>
      </c>
      <c r="D103" s="138">
        <f t="shared" si="15"/>
        <v>0.25007277568957115</v>
      </c>
      <c r="F103" s="168">
        <f>F102/I102</f>
        <v>0.37016636007983039</v>
      </c>
      <c r="G103" s="168">
        <f>G102/I102</f>
        <v>0.37976086423059841</v>
      </c>
      <c r="H103" s="168">
        <f>H102/I102</f>
        <v>0.25007277568957109</v>
      </c>
    </row>
    <row r="104" spans="1:16" ht="16" thickBot="1" x14ac:dyDescent="0.25">
      <c r="A104" s="120"/>
      <c r="B104" s="139"/>
      <c r="C104" s="139"/>
      <c r="D104" s="139"/>
    </row>
    <row r="105" spans="1:16" ht="16" thickBot="1" x14ac:dyDescent="0.25">
      <c r="A105" s="83" t="s">
        <v>28</v>
      </c>
      <c r="B105" s="95" t="s">
        <v>24</v>
      </c>
      <c r="C105" s="89"/>
      <c r="D105" s="90"/>
      <c r="E105" s="88" t="s">
        <v>43</v>
      </c>
      <c r="F105" s="89"/>
      <c r="G105" s="90"/>
      <c r="H105" s="91" t="s">
        <v>48</v>
      </c>
      <c r="I105" s="93"/>
      <c r="J105" s="91" t="s">
        <v>63</v>
      </c>
      <c r="K105" s="92"/>
      <c r="L105" s="92"/>
      <c r="M105" s="91" t="s">
        <v>64</v>
      </c>
      <c r="N105" s="92"/>
      <c r="O105" s="92"/>
      <c r="P105" s="120"/>
    </row>
    <row r="106" spans="1:16" ht="33" thickBot="1" x14ac:dyDescent="0.25">
      <c r="A106" s="94"/>
      <c r="B106" s="52">
        <v>1</v>
      </c>
      <c r="C106" s="53">
        <v>2</v>
      </c>
      <c r="D106" s="54">
        <v>3</v>
      </c>
      <c r="E106" s="55" t="s">
        <v>26</v>
      </c>
      <c r="F106" s="56" t="s">
        <v>13</v>
      </c>
      <c r="G106" s="54" t="s">
        <v>41</v>
      </c>
      <c r="H106" s="56" t="s">
        <v>13</v>
      </c>
      <c r="I106" s="54" t="s">
        <v>41</v>
      </c>
      <c r="J106" s="150" t="s">
        <v>62</v>
      </c>
      <c r="K106" s="150" t="s">
        <v>60</v>
      </c>
      <c r="L106" s="150" t="s">
        <v>61</v>
      </c>
      <c r="M106" s="150" t="s">
        <v>65</v>
      </c>
      <c r="N106" s="150" t="s">
        <v>66</v>
      </c>
      <c r="O106" s="150" t="s">
        <v>61</v>
      </c>
      <c r="P106" s="140"/>
    </row>
    <row r="107" spans="1:16" x14ac:dyDescent="0.2">
      <c r="A107" s="141">
        <v>1</v>
      </c>
      <c r="B107" s="121">
        <f t="shared" ref="B107:D115" si="16">AVERAGEIF($B$17:$V$17,B$106,$B85:$V85)</f>
        <v>0.88628266137419653</v>
      </c>
      <c r="C107" s="122">
        <f t="shared" si="16"/>
        <v>0.10189126053352061</v>
      </c>
      <c r="D107" s="123">
        <f t="shared" si="16"/>
        <v>2.4211753745624516E-2</v>
      </c>
      <c r="E107" s="142">
        <v>28.5</v>
      </c>
      <c r="F107" s="143">
        <f>$B$97*(B107*B$99*B$101+C107*C$99*C$101+D107*D$99*D$101)*E107/100</f>
        <v>9279110.869184522</v>
      </c>
      <c r="G107" s="123">
        <f t="shared" ref="G107:G115" si="17">SUMPRODUCT(B107:D107,B$99:D$99)</f>
        <v>0.32485592302927713</v>
      </c>
      <c r="H107" s="143">
        <f>SUM(B$102:D$102)*(B107*B$103*B$101+C107*C$103*C$101+D107*D$103*D$101)*E107/100</f>
        <v>13264482.862742994</v>
      </c>
      <c r="I107" s="123">
        <f t="shared" ref="I107:I115" si="18">SUMPRODUCT(B107:D107,B$103:D$103)</f>
        <v>0.37282104038398672</v>
      </c>
      <c r="J107" s="170">
        <f>$B$97*($B107*$B$99*$B$101*$E107)/100</f>
        <v>7047276.5819169236</v>
      </c>
      <c r="K107" s="170">
        <f>$B$97*($C107*$C$99*$C$101*$E107)/100</f>
        <v>1873016.0967574427</v>
      </c>
      <c r="L107" s="170">
        <f>$B$97*($D107*$D$99*$D$101*$E107)/100</f>
        <v>358818.19051015534</v>
      </c>
      <c r="M107" s="67">
        <f>$F102*(B107*$E107*B101)/100</f>
        <v>10718026.771522898</v>
      </c>
      <c r="N107" s="67">
        <f>$G$102*($C107*$E107*$C$101)/100</f>
        <v>2106888.3786629639</v>
      </c>
      <c r="O107" s="67">
        <f>$H$102*($D107*$E107*$D$101)/100</f>
        <v>439567.7125571323</v>
      </c>
    </row>
    <row r="108" spans="1:16" x14ac:dyDescent="0.2">
      <c r="A108" s="16">
        <v>2</v>
      </c>
      <c r="B108" s="109">
        <f t="shared" si="16"/>
        <v>0.98439621030086233</v>
      </c>
      <c r="C108" s="169">
        <f t="shared" si="16"/>
        <v>0.89646524802819949</v>
      </c>
      <c r="D108" s="110">
        <f t="shared" si="16"/>
        <v>0.79504183634182957</v>
      </c>
      <c r="E108" s="171">
        <v>5</v>
      </c>
      <c r="F108" s="144">
        <f>$B$97*(B108*B$99*B$101+C108*C$99*C$101+D108*D$99*D$101)*E108/100</f>
        <v>6331441.9127494041</v>
      </c>
      <c r="G108" s="110">
        <f t="shared" si="17"/>
        <v>0.89735375929426886</v>
      </c>
      <c r="H108" s="144">
        <f t="shared" ref="H108:H115" si="19">SUM(B$102:D$102)*(B108*B$103*B$101+C108*C$103*C$101+D108*D$103*D$101)*E108/100</f>
        <v>7872907.2257167026</v>
      </c>
      <c r="I108" s="110">
        <f t="shared" si="18"/>
        <v>0.90365109819067146</v>
      </c>
      <c r="J108" s="170">
        <f>$B$97*($B108*$B$99*$B$101*$E108)/100</f>
        <v>1373232.7133697029</v>
      </c>
      <c r="K108" s="170">
        <f t="shared" ref="K108:K115" si="20">$B$97*($C108*$C$99*$C$101*$E108)/100</f>
        <v>2891100.4248909433</v>
      </c>
      <c r="L108" s="170">
        <f t="shared" ref="L108:L115" si="21">$B$97*($D108*$D$99*$D$101*$E108)/100</f>
        <v>2067108.7744887569</v>
      </c>
      <c r="M108" s="67">
        <f>F102*(B108*E108*$B$101)/100</f>
        <v>2088515.3029461463</v>
      </c>
      <c r="N108" s="67">
        <f>$G$102*($C108*$E108*$C$101)/100</f>
        <v>3252094.7883445262</v>
      </c>
      <c r="O108" s="67">
        <f t="shared" ref="O108:O115" si="22">$H$102*($D108*$E108*$D$101)/100</f>
        <v>2532297.1344260303</v>
      </c>
    </row>
    <row r="109" spans="1:16" x14ac:dyDescent="0.2">
      <c r="A109" s="16">
        <v>3</v>
      </c>
      <c r="B109" s="109">
        <f t="shared" si="16"/>
        <v>0.96398281074935255</v>
      </c>
      <c r="C109" s="169">
        <f t="shared" si="16"/>
        <v>0.58853935314576666</v>
      </c>
      <c r="D109" s="110">
        <f t="shared" si="16"/>
        <v>0.38255268909268608</v>
      </c>
      <c r="E109" s="171">
        <v>16.5</v>
      </c>
      <c r="F109" s="145">
        <f t="shared" ref="F107:F115" si="23">$B$97*(B109*B$99*B$101+C109*C$99*C$101+D109*D$99*D$101)*E109/100</f>
        <v>13983527.007553713</v>
      </c>
      <c r="G109" s="110">
        <f t="shared" si="17"/>
        <v>0.65137029234907728</v>
      </c>
      <c r="H109" s="146">
        <f t="shared" si="19"/>
        <v>17815759.84601767</v>
      </c>
      <c r="I109" s="110">
        <f t="shared" si="18"/>
        <v>0.67600423442788304</v>
      </c>
      <c r="J109" s="172">
        <f t="shared" ref="J109:J115" si="24">$B$97*($B109*$B$99*$B$101*$E109)/100</f>
        <v>4437694.8692846447</v>
      </c>
      <c r="K109" s="172">
        <f t="shared" si="20"/>
        <v>6263530.065853822</v>
      </c>
      <c r="L109" s="172">
        <f t="shared" si="21"/>
        <v>3282302.0724152462</v>
      </c>
      <c r="M109" s="173">
        <f t="shared" ref="M108:M115" si="25">$F$102*(B109*E109*$B$101)/100</f>
        <v>6749179.184323282</v>
      </c>
      <c r="N109" s="173">
        <f t="shared" ref="N108:N115" si="26">$G$102*($C109*$E109*$C$101)/100</f>
        <v>7045619.4839965943</v>
      </c>
      <c r="O109" s="173">
        <f t="shared" si="22"/>
        <v>4020961.1776977908</v>
      </c>
    </row>
    <row r="110" spans="1:16" x14ac:dyDescent="0.2">
      <c r="A110" s="16">
        <v>4</v>
      </c>
      <c r="B110" s="109">
        <f t="shared" si="16"/>
        <v>0.6838443825341437</v>
      </c>
      <c r="C110" s="169">
        <f t="shared" si="16"/>
        <v>0.66436657962826984</v>
      </c>
      <c r="D110" s="110">
        <f t="shared" si="16"/>
        <v>0.5950348018672299</v>
      </c>
      <c r="E110" s="171">
        <v>15</v>
      </c>
      <c r="F110" s="145">
        <f t="shared" si="23"/>
        <v>13930906.853373297</v>
      </c>
      <c r="G110" s="110">
        <f t="shared" si="17"/>
        <v>0.65237843631122039</v>
      </c>
      <c r="H110" s="145">
        <f t="shared" si="19"/>
        <v>17268672.961934391</v>
      </c>
      <c r="I110" s="110">
        <f t="shared" si="18"/>
        <v>0.65423861692409369</v>
      </c>
      <c r="J110" s="172">
        <f t="shared" si="24"/>
        <v>2861888.7409053915</v>
      </c>
      <c r="K110" s="172">
        <f t="shared" si="20"/>
        <v>6427746.6579035101</v>
      </c>
      <c r="L110" s="172">
        <f t="shared" si="21"/>
        <v>4641271.4545643935</v>
      </c>
      <c r="M110" s="173">
        <f t="shared" si="25"/>
        <v>4352575.0388244865</v>
      </c>
      <c r="N110" s="173">
        <f t="shared" si="26"/>
        <v>7230340.8165959744</v>
      </c>
      <c r="O110" s="173">
        <f t="shared" si="22"/>
        <v>5685757.1065139286</v>
      </c>
    </row>
    <row r="111" spans="1:16" x14ac:dyDescent="0.2">
      <c r="A111" s="16">
        <v>5</v>
      </c>
      <c r="B111" s="109">
        <f t="shared" si="16"/>
        <v>0.37077561696613798</v>
      </c>
      <c r="C111" s="3">
        <f>AVERAGEIF($B$17:$V$17,C$106,$B89:$V89)</f>
        <v>0.13219184496223232</v>
      </c>
      <c r="D111" s="110">
        <f t="shared" si="16"/>
        <v>0.13943945625739482</v>
      </c>
      <c r="E111" s="45">
        <v>33</v>
      </c>
      <c r="F111" s="144">
        <f>$B$97*(B111*B$99*B$101+C111*C$99*C$101+D111*D$99*D$101)*E111/100</f>
        <v>8620215.5948052425</v>
      </c>
      <c r="G111" s="110">
        <f t="shared" si="17"/>
        <v>0.20803719322018532</v>
      </c>
      <c r="H111" s="144">
        <f t="shared" si="19"/>
        <v>11288151.678367533</v>
      </c>
      <c r="I111" s="110">
        <f t="shared" si="18"/>
        <v>0.2223199616927346</v>
      </c>
      <c r="J111" s="170">
        <f t="shared" si="24"/>
        <v>3413731.1054072324</v>
      </c>
      <c r="K111" s="170">
        <f t="shared" si="20"/>
        <v>2813703.4200211149</v>
      </c>
      <c r="L111" s="170">
        <f t="shared" si="21"/>
        <v>2392781.0693768947</v>
      </c>
      <c r="M111" s="67">
        <f>$F$102*(B111*E111*$B$101)/100</f>
        <v>5191858.2949362239</v>
      </c>
      <c r="N111" s="67">
        <f t="shared" si="26"/>
        <v>3165033.6838586316</v>
      </c>
      <c r="O111" s="67">
        <f t="shared" si="22"/>
        <v>2931259.6995726796</v>
      </c>
    </row>
    <row r="112" spans="1:16" x14ac:dyDescent="0.2">
      <c r="A112" s="16">
        <v>6</v>
      </c>
      <c r="B112" s="109">
        <f t="shared" si="16"/>
        <v>0.61225211539935664</v>
      </c>
      <c r="C112" s="169">
        <f t="shared" si="16"/>
        <v>0.72236385706841877</v>
      </c>
      <c r="D112" s="110">
        <f t="shared" si="16"/>
        <v>1.2509629013154536E-2</v>
      </c>
      <c r="E112" s="171">
        <v>13.5</v>
      </c>
      <c r="F112" s="144">
        <f t="shared" si="23"/>
        <v>8683848.4737472758</v>
      </c>
      <c r="G112" s="110">
        <f t="shared" si="17"/>
        <v>0.50366711785664087</v>
      </c>
      <c r="H112" s="144">
        <f t="shared" si="19"/>
        <v>10690166.221703699</v>
      </c>
      <c r="I112" s="110">
        <f t="shared" si="18"/>
        <v>0.50408897730797364</v>
      </c>
      <c r="J112" s="170">
        <f t="shared" si="24"/>
        <v>2306047.5926516764</v>
      </c>
      <c r="K112" s="170">
        <f t="shared" si="20"/>
        <v>6289983.2854232565</v>
      </c>
      <c r="L112" s="170">
        <f t="shared" si="21"/>
        <v>87817.595672344847</v>
      </c>
      <c r="M112" s="67">
        <f t="shared" si="25"/>
        <v>3507210.1324741184</v>
      </c>
      <c r="N112" s="67">
        <f t="shared" si="26"/>
        <v>7075375.7583743464</v>
      </c>
      <c r="O112" s="67">
        <f t="shared" si="22"/>
        <v>107580.33085523635</v>
      </c>
    </row>
    <row r="113" spans="1:15" s="161" customFormat="1" x14ac:dyDescent="0.2">
      <c r="A113" s="157">
        <v>7</v>
      </c>
      <c r="B113" s="158">
        <f t="shared" si="16"/>
        <v>0.14918308692806795</v>
      </c>
      <c r="C113" s="169">
        <f t="shared" si="16"/>
        <v>0.79035744766252958</v>
      </c>
      <c r="D113" s="159">
        <f t="shared" si="16"/>
        <v>0.13221331322837465</v>
      </c>
      <c r="E113" s="171">
        <v>24</v>
      </c>
      <c r="F113" s="160">
        <f t="shared" si="23"/>
        <v>14883685.388976417</v>
      </c>
      <c r="G113" s="159">
        <f t="shared" si="17"/>
        <v>0.42047592088196623</v>
      </c>
      <c r="H113" s="160">
        <f t="shared" si="19"/>
        <v>17303006.69871657</v>
      </c>
      <c r="I113" s="159">
        <f t="shared" si="18"/>
        <v>0.38843233787118236</v>
      </c>
      <c r="J113" s="172">
        <f t="shared" si="24"/>
        <v>998929.95007034286</v>
      </c>
      <c r="K113" s="172">
        <f t="shared" si="20"/>
        <v>12234733.289815957</v>
      </c>
      <c r="L113" s="172">
        <f t="shared" si="21"/>
        <v>1650022.1490901157</v>
      </c>
      <c r="M113" s="173">
        <f t="shared" si="25"/>
        <v>1519247.5878132328</v>
      </c>
      <c r="N113" s="173">
        <f t="shared" si="26"/>
        <v>13762411.027315538</v>
      </c>
      <c r="O113" s="173">
        <f t="shared" si="22"/>
        <v>2021348.0835878029</v>
      </c>
    </row>
    <row r="114" spans="1:15" x14ac:dyDescent="0.2">
      <c r="A114" s="16">
        <v>8</v>
      </c>
      <c r="B114" s="109">
        <f t="shared" si="16"/>
        <v>8.1470386274991397E-2</v>
      </c>
      <c r="C114" s="3">
        <f t="shared" si="16"/>
        <v>0.26508971529777586</v>
      </c>
      <c r="D114" s="110">
        <f t="shared" si="16"/>
        <v>4.1309067553358791E-3</v>
      </c>
      <c r="E114" s="45">
        <v>35</v>
      </c>
      <c r="F114" s="144">
        <f t="shared" si="23"/>
        <v>6855141.1477696951</v>
      </c>
      <c r="G114" s="110">
        <f t="shared" si="17"/>
        <v>0.14031843307967826</v>
      </c>
      <c r="H114" s="144">
        <f t="shared" si="19"/>
        <v>8033683.0466513047</v>
      </c>
      <c r="I114" s="110">
        <f t="shared" si="18"/>
        <v>0.13186132304025963</v>
      </c>
      <c r="J114" s="170">
        <f t="shared" si="24"/>
        <v>795558.32197529089</v>
      </c>
      <c r="K114" s="170">
        <f t="shared" si="20"/>
        <v>5984400.32284729</v>
      </c>
      <c r="L114" s="170">
        <f t="shared" si="21"/>
        <v>75182.502947113011</v>
      </c>
      <c r="M114" s="67">
        <f t="shared" si="25"/>
        <v>1209944.7629341704</v>
      </c>
      <c r="N114" s="67">
        <f t="shared" si="26"/>
        <v>6731636.4847592935</v>
      </c>
      <c r="O114" s="67">
        <f t="shared" si="22"/>
        <v>92101.798957840147</v>
      </c>
    </row>
    <row r="115" spans="1:15" ht="16" thickBot="1" x14ac:dyDescent="0.25">
      <c r="A115" s="17">
        <v>9</v>
      </c>
      <c r="B115" s="111">
        <f t="shared" si="16"/>
        <v>4.7333331311111872E-2</v>
      </c>
      <c r="C115" s="33">
        <f t="shared" si="16"/>
        <v>8.0502181710959936E-2</v>
      </c>
      <c r="D115" s="112">
        <f t="shared" si="16"/>
        <v>0.27685519902659605</v>
      </c>
      <c r="E115" s="46">
        <v>31</v>
      </c>
      <c r="F115" s="147">
        <f t="shared" si="23"/>
        <v>6481932.9141291771</v>
      </c>
      <c r="G115" s="112">
        <f t="shared" si="17"/>
        <v>0.12127162258907243</v>
      </c>
      <c r="H115" s="147">
        <f t="shared" si="19"/>
        <v>7900503.7788092541</v>
      </c>
      <c r="I115" s="112">
        <f t="shared" si="18"/>
        <v>0.11732673314555929</v>
      </c>
      <c r="J115" s="170">
        <f t="shared" si="24"/>
        <v>409385.98250980658</v>
      </c>
      <c r="K115" s="170">
        <f t="shared" si="20"/>
        <v>1609641.1233106439</v>
      </c>
      <c r="L115" s="170">
        <f t="shared" si="21"/>
        <v>4462905.808308728</v>
      </c>
      <c r="M115" s="67">
        <f t="shared" si="25"/>
        <v>622624.90614960191</v>
      </c>
      <c r="N115" s="67">
        <f t="shared" si="26"/>
        <v>1810627.3525317044</v>
      </c>
      <c r="O115" s="67">
        <f t="shared" si="22"/>
        <v>5467251.5201279493</v>
      </c>
    </row>
    <row r="116" spans="1:15" x14ac:dyDescent="0.2">
      <c r="B116" s="65"/>
      <c r="C116" s="65"/>
      <c r="D116" s="65"/>
      <c r="F116" s="148"/>
      <c r="G116" s="65"/>
    </row>
    <row r="117" spans="1:15" x14ac:dyDescent="0.2">
      <c r="A117" s="120"/>
      <c r="B117" s="43"/>
      <c r="C117" s="43"/>
      <c r="D117" s="43"/>
    </row>
    <row r="118" spans="1:15" x14ac:dyDescent="0.2">
      <c r="A118" s="120"/>
      <c r="B118" s="43"/>
      <c r="C118" s="43"/>
      <c r="D118" s="43"/>
      <c r="E118" s="44"/>
    </row>
    <row r="119" spans="1:15" x14ac:dyDescent="0.2">
      <c r="A119" s="120"/>
    </row>
    <row r="120" spans="1:15" x14ac:dyDescent="0.2">
      <c r="D120" s="148"/>
      <c r="E120" s="148"/>
      <c r="F120" s="65"/>
    </row>
    <row r="121" spans="1:15" x14ac:dyDescent="0.2">
      <c r="D121" s="148"/>
      <c r="E121" s="148"/>
      <c r="F121" s="65"/>
    </row>
    <row r="122" spans="1:15" x14ac:dyDescent="0.2">
      <c r="D122" s="148"/>
      <c r="E122" s="148"/>
      <c r="F122" s="65"/>
    </row>
    <row r="123" spans="1:15" x14ac:dyDescent="0.2">
      <c r="D123" s="148"/>
      <c r="E123" s="148"/>
      <c r="F123" s="65"/>
    </row>
    <row r="124" spans="1:15" x14ac:dyDescent="0.2">
      <c r="D124" s="148"/>
      <c r="E124" s="148"/>
      <c r="F124" s="65"/>
    </row>
    <row r="125" spans="1:15" x14ac:dyDescent="0.2">
      <c r="D125" s="148"/>
      <c r="E125" s="148"/>
      <c r="F125" s="65"/>
    </row>
    <row r="126" spans="1:15" x14ac:dyDescent="0.2">
      <c r="D126" s="148"/>
      <c r="E126" s="148"/>
      <c r="F126" s="65"/>
    </row>
    <row r="127" spans="1:15" x14ac:dyDescent="0.2">
      <c r="D127" s="148"/>
      <c r="E127" s="148"/>
      <c r="F127" s="65"/>
    </row>
    <row r="128" spans="1:15" x14ac:dyDescent="0.2">
      <c r="D128" s="148"/>
      <c r="E128" s="148"/>
      <c r="F128" s="65"/>
    </row>
    <row r="131" spans="3:5" x14ac:dyDescent="0.2">
      <c r="C131" s="65"/>
      <c r="D131" s="65"/>
      <c r="E131" s="65"/>
    </row>
    <row r="132" spans="3:5" x14ac:dyDescent="0.2">
      <c r="C132" s="65"/>
      <c r="D132" s="65"/>
      <c r="E132" s="65"/>
    </row>
    <row r="133" spans="3:5" x14ac:dyDescent="0.2">
      <c r="C133" s="65"/>
      <c r="D133" s="65"/>
      <c r="E133" s="65"/>
    </row>
    <row r="134" spans="3:5" x14ac:dyDescent="0.2">
      <c r="C134" s="65"/>
      <c r="D134" s="65"/>
      <c r="E134" s="65"/>
    </row>
    <row r="135" spans="3:5" x14ac:dyDescent="0.2">
      <c r="C135" s="65"/>
      <c r="D135" s="65"/>
      <c r="E135" s="65"/>
    </row>
    <row r="136" spans="3:5" x14ac:dyDescent="0.2">
      <c r="C136" s="65"/>
      <c r="D136" s="65"/>
      <c r="E136" s="65"/>
    </row>
    <row r="137" spans="3:5" x14ac:dyDescent="0.2">
      <c r="C137" s="65"/>
      <c r="D137" s="65"/>
      <c r="E137" s="65"/>
    </row>
    <row r="138" spans="3:5" x14ac:dyDescent="0.2">
      <c r="C138" s="65"/>
      <c r="D138" s="65"/>
      <c r="E138" s="65"/>
    </row>
    <row r="139" spans="3:5" x14ac:dyDescent="0.2">
      <c r="C139" s="65"/>
      <c r="D139" s="65"/>
      <c r="E139" s="65"/>
    </row>
  </sheetData>
  <mergeCells count="40">
    <mergeCell ref="A95:V95"/>
    <mergeCell ref="E105:G105"/>
    <mergeCell ref="I96:L96"/>
    <mergeCell ref="H105:I105"/>
    <mergeCell ref="B64:V64"/>
    <mergeCell ref="A69:V69"/>
    <mergeCell ref="B70:V70"/>
    <mergeCell ref="A82:V82"/>
    <mergeCell ref="B83:V83"/>
    <mergeCell ref="A105:A106"/>
    <mergeCell ref="B105:D105"/>
    <mergeCell ref="F97:H97"/>
    <mergeCell ref="J105:L105"/>
    <mergeCell ref="M105:O105"/>
    <mergeCell ref="A51:V51"/>
    <mergeCell ref="B52:V52"/>
    <mergeCell ref="A52:A53"/>
    <mergeCell ref="A63:V63"/>
    <mergeCell ref="A32:V32"/>
    <mergeCell ref="B33:V33"/>
    <mergeCell ref="A33:A34"/>
    <mergeCell ref="A43:V43"/>
    <mergeCell ref="A44:A45"/>
    <mergeCell ref="B44:V44"/>
    <mergeCell ref="A1:G1"/>
    <mergeCell ref="A15:V15"/>
    <mergeCell ref="A19:V19"/>
    <mergeCell ref="B20:V20"/>
    <mergeCell ref="B97:D97"/>
    <mergeCell ref="A96:D96"/>
    <mergeCell ref="A58:G58"/>
    <mergeCell ref="A64:A65"/>
    <mergeCell ref="A70:A71"/>
    <mergeCell ref="A83:A84"/>
    <mergeCell ref="A2:G2"/>
    <mergeCell ref="A3:A4"/>
    <mergeCell ref="B3:C3"/>
    <mergeCell ref="D3:E3"/>
    <mergeCell ref="F3:G3"/>
    <mergeCell ref="A20:A21"/>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ABDD4-D096-4524-ACFD-C8EF614D9669}">
  <dimension ref="A1:T69"/>
  <sheetViews>
    <sheetView zoomScale="89" zoomScaleNormal="100" workbookViewId="0">
      <selection activeCell="C52" sqref="C52:T69"/>
    </sheetView>
  </sheetViews>
  <sheetFormatPr baseColWidth="10" defaultColWidth="9.1640625" defaultRowHeight="15" x14ac:dyDescent="0.2"/>
  <cols>
    <col min="1" max="16384" width="9.1640625" style="62"/>
  </cols>
  <sheetData>
    <row r="1" spans="1:20" ht="15" customHeight="1" x14ac:dyDescent="0.2">
      <c r="N1" s="97" t="s">
        <v>49</v>
      </c>
      <c r="O1" s="97"/>
      <c r="P1" s="97"/>
      <c r="Q1" s="97"/>
      <c r="R1" s="97"/>
      <c r="S1" s="97"/>
      <c r="T1" s="97"/>
    </row>
    <row r="2" spans="1:20" ht="18.75" customHeight="1" x14ac:dyDescent="0.2">
      <c r="A2" s="63" t="s">
        <v>50</v>
      </c>
      <c r="C2" s="98" t="s">
        <v>55</v>
      </c>
      <c r="D2" s="98"/>
      <c r="E2" s="98"/>
      <c r="F2" s="98"/>
      <c r="G2" s="98"/>
      <c r="H2" s="98"/>
      <c r="I2" s="98"/>
      <c r="J2" s="98"/>
      <c r="K2" s="98"/>
      <c r="N2" s="97"/>
      <c r="O2" s="97"/>
      <c r="P2" s="97"/>
      <c r="Q2" s="97"/>
      <c r="R2" s="97"/>
      <c r="S2" s="97"/>
      <c r="T2" s="97"/>
    </row>
    <row r="3" spans="1:20" ht="15" customHeight="1" x14ac:dyDescent="0.2">
      <c r="N3" s="97"/>
      <c r="O3" s="97"/>
      <c r="P3" s="97"/>
      <c r="Q3" s="97"/>
      <c r="R3" s="97"/>
      <c r="S3" s="97"/>
      <c r="T3" s="97"/>
    </row>
    <row r="4" spans="1:20" ht="18" x14ac:dyDescent="0.2">
      <c r="A4" s="63" t="s">
        <v>51</v>
      </c>
      <c r="C4" s="98">
        <v>28805925</v>
      </c>
      <c r="D4" s="98"/>
      <c r="E4" s="98"/>
      <c r="F4" s="98"/>
      <c r="G4" s="98"/>
      <c r="H4" s="98"/>
      <c r="I4" s="98"/>
      <c r="J4" s="98"/>
      <c r="K4" s="98"/>
      <c r="N4" s="97"/>
      <c r="O4" s="97"/>
      <c r="P4" s="97"/>
      <c r="Q4" s="97"/>
      <c r="R4" s="97"/>
      <c r="S4" s="97"/>
      <c r="T4" s="97"/>
    </row>
    <row r="5" spans="1:20" ht="15" customHeight="1" x14ac:dyDescent="0.2">
      <c r="N5" s="97"/>
      <c r="O5" s="97"/>
      <c r="P5" s="97"/>
      <c r="Q5" s="97"/>
      <c r="R5" s="97"/>
      <c r="S5" s="97"/>
      <c r="T5" s="97"/>
    </row>
    <row r="6" spans="1:20" ht="16" x14ac:dyDescent="0.2">
      <c r="C6" s="64" t="s">
        <v>52</v>
      </c>
    </row>
    <row r="7" spans="1:20" ht="15.75" customHeight="1" x14ac:dyDescent="0.2">
      <c r="C7" s="96" t="s">
        <v>69</v>
      </c>
      <c r="D7" s="96"/>
      <c r="E7" s="96"/>
      <c r="F7" s="96"/>
      <c r="G7" s="96"/>
      <c r="H7" s="96"/>
      <c r="I7" s="96"/>
      <c r="J7" s="96"/>
      <c r="K7" s="96"/>
      <c r="L7" s="96"/>
      <c r="M7" s="96"/>
      <c r="N7" s="96"/>
      <c r="O7" s="96"/>
      <c r="P7" s="96"/>
      <c r="Q7" s="96"/>
      <c r="R7" s="96"/>
      <c r="S7" s="96"/>
      <c r="T7" s="96"/>
    </row>
    <row r="8" spans="1:20" ht="15.75" customHeight="1" x14ac:dyDescent="0.2">
      <c r="C8" s="96"/>
      <c r="D8" s="96"/>
      <c r="E8" s="96"/>
      <c r="F8" s="96"/>
      <c r="G8" s="96"/>
      <c r="H8" s="96"/>
      <c r="I8" s="96"/>
      <c r="J8" s="96"/>
      <c r="K8" s="96"/>
      <c r="L8" s="96"/>
      <c r="M8" s="96"/>
      <c r="N8" s="96"/>
      <c r="O8" s="96"/>
      <c r="P8" s="96"/>
      <c r="Q8" s="96"/>
      <c r="R8" s="96"/>
      <c r="S8" s="96"/>
      <c r="T8" s="96"/>
    </row>
    <row r="9" spans="1:20" ht="15.75" customHeight="1" x14ac:dyDescent="0.2">
      <c r="C9" s="96"/>
      <c r="D9" s="96"/>
      <c r="E9" s="96"/>
      <c r="F9" s="96"/>
      <c r="G9" s="96"/>
      <c r="H9" s="96"/>
      <c r="I9" s="96"/>
      <c r="J9" s="96"/>
      <c r="K9" s="96"/>
      <c r="L9" s="96"/>
      <c r="M9" s="96"/>
      <c r="N9" s="96"/>
      <c r="O9" s="96"/>
      <c r="P9" s="96"/>
      <c r="Q9" s="96"/>
      <c r="R9" s="96"/>
      <c r="S9" s="96"/>
      <c r="T9" s="96"/>
    </row>
    <row r="10" spans="1:20" ht="15.75" customHeight="1" x14ac:dyDescent="0.2">
      <c r="C10" s="96"/>
      <c r="D10" s="96"/>
      <c r="E10" s="96"/>
      <c r="F10" s="96"/>
      <c r="G10" s="96"/>
      <c r="H10" s="96"/>
      <c r="I10" s="96"/>
      <c r="J10" s="96"/>
      <c r="K10" s="96"/>
      <c r="L10" s="96"/>
      <c r="M10" s="96"/>
      <c r="N10" s="96"/>
      <c r="O10" s="96"/>
      <c r="P10" s="96"/>
      <c r="Q10" s="96"/>
      <c r="R10" s="96"/>
      <c r="S10" s="96"/>
      <c r="T10" s="96"/>
    </row>
    <row r="11" spans="1:20" ht="15.75" customHeight="1" x14ac:dyDescent="0.2">
      <c r="C11" s="96"/>
      <c r="D11" s="96"/>
      <c r="E11" s="96"/>
      <c r="F11" s="96"/>
      <c r="G11" s="96"/>
      <c r="H11" s="96"/>
      <c r="I11" s="96"/>
      <c r="J11" s="96"/>
      <c r="K11" s="96"/>
      <c r="L11" s="96"/>
      <c r="M11" s="96"/>
      <c r="N11" s="96"/>
      <c r="O11" s="96"/>
      <c r="P11" s="96"/>
      <c r="Q11" s="96"/>
      <c r="R11" s="96"/>
      <c r="S11" s="96"/>
      <c r="T11" s="96"/>
    </row>
    <row r="12" spans="1:20" ht="15.75" customHeight="1" x14ac:dyDescent="0.2">
      <c r="C12" s="96"/>
      <c r="D12" s="96"/>
      <c r="E12" s="96"/>
      <c r="F12" s="96"/>
      <c r="G12" s="96"/>
      <c r="H12" s="96"/>
      <c r="I12" s="96"/>
      <c r="J12" s="96"/>
      <c r="K12" s="96"/>
      <c r="L12" s="96"/>
      <c r="M12" s="96"/>
      <c r="N12" s="96"/>
      <c r="O12" s="96"/>
      <c r="P12" s="96"/>
      <c r="Q12" s="96"/>
      <c r="R12" s="96"/>
      <c r="S12" s="96"/>
      <c r="T12" s="96"/>
    </row>
    <row r="13" spans="1:20" ht="15.75" customHeight="1" x14ac:dyDescent="0.2">
      <c r="C13" s="96"/>
      <c r="D13" s="96"/>
      <c r="E13" s="96"/>
      <c r="F13" s="96"/>
      <c r="G13" s="96"/>
      <c r="H13" s="96"/>
      <c r="I13" s="96"/>
      <c r="J13" s="96"/>
      <c r="K13" s="96"/>
      <c r="L13" s="96"/>
      <c r="M13" s="96"/>
      <c r="N13" s="96"/>
      <c r="O13" s="96"/>
      <c r="P13" s="96"/>
      <c r="Q13" s="96"/>
      <c r="R13" s="96"/>
      <c r="S13" s="96"/>
      <c r="T13" s="96"/>
    </row>
    <row r="14" spans="1:20" ht="15.75" customHeight="1" x14ac:dyDescent="0.2">
      <c r="C14" s="96"/>
      <c r="D14" s="96"/>
      <c r="E14" s="96"/>
      <c r="F14" s="96"/>
      <c r="G14" s="96"/>
      <c r="H14" s="96"/>
      <c r="I14" s="96"/>
      <c r="J14" s="96"/>
      <c r="K14" s="96"/>
      <c r="L14" s="96"/>
      <c r="M14" s="96"/>
      <c r="N14" s="96"/>
      <c r="O14" s="96"/>
      <c r="P14" s="96"/>
      <c r="Q14" s="96"/>
      <c r="R14" s="96"/>
      <c r="S14" s="96"/>
      <c r="T14" s="96"/>
    </row>
    <row r="15" spans="1:20" ht="15.75" customHeight="1" x14ac:dyDescent="0.2">
      <c r="C15" s="96"/>
      <c r="D15" s="96"/>
      <c r="E15" s="96"/>
      <c r="F15" s="96"/>
      <c r="G15" s="96"/>
      <c r="H15" s="96"/>
      <c r="I15" s="96"/>
      <c r="J15" s="96"/>
      <c r="K15" s="96"/>
      <c r="L15" s="96"/>
      <c r="M15" s="96"/>
      <c r="N15" s="96"/>
      <c r="O15" s="96"/>
      <c r="P15" s="96"/>
      <c r="Q15" s="96"/>
      <c r="R15" s="96"/>
      <c r="S15" s="96"/>
      <c r="T15" s="96"/>
    </row>
    <row r="16" spans="1:20" ht="15.75" customHeight="1" x14ac:dyDescent="0.2">
      <c r="C16" s="96"/>
      <c r="D16" s="96"/>
      <c r="E16" s="96"/>
      <c r="F16" s="96"/>
      <c r="G16" s="96"/>
      <c r="H16" s="96"/>
      <c r="I16" s="96"/>
      <c r="J16" s="96"/>
      <c r="K16" s="96"/>
      <c r="L16" s="96"/>
      <c r="M16" s="96"/>
      <c r="N16" s="96"/>
      <c r="O16" s="96"/>
      <c r="P16" s="96"/>
      <c r="Q16" s="96"/>
      <c r="R16" s="96"/>
      <c r="S16" s="96"/>
      <c r="T16" s="96"/>
    </row>
    <row r="17" spans="3:20" ht="15.75" customHeight="1" x14ac:dyDescent="0.2">
      <c r="C17" s="96"/>
      <c r="D17" s="96"/>
      <c r="E17" s="96"/>
      <c r="F17" s="96"/>
      <c r="G17" s="96"/>
      <c r="H17" s="96"/>
      <c r="I17" s="96"/>
      <c r="J17" s="96"/>
      <c r="K17" s="96"/>
      <c r="L17" s="96"/>
      <c r="M17" s="96"/>
      <c r="N17" s="96"/>
      <c r="O17" s="96"/>
      <c r="P17" s="96"/>
      <c r="Q17" s="96"/>
      <c r="R17" s="96"/>
      <c r="S17" s="96"/>
      <c r="T17" s="96"/>
    </row>
    <row r="18" spans="3:20" ht="15.75" customHeight="1" x14ac:dyDescent="0.2">
      <c r="C18" s="96"/>
      <c r="D18" s="96"/>
      <c r="E18" s="96"/>
      <c r="F18" s="96"/>
      <c r="G18" s="96"/>
      <c r="H18" s="96"/>
      <c r="I18" s="96"/>
      <c r="J18" s="96"/>
      <c r="K18" s="96"/>
      <c r="L18" s="96"/>
      <c r="M18" s="96"/>
      <c r="N18" s="96"/>
      <c r="O18" s="96"/>
      <c r="P18" s="96"/>
      <c r="Q18" s="96"/>
      <c r="R18" s="96"/>
      <c r="S18" s="96"/>
      <c r="T18" s="96"/>
    </row>
    <row r="19" spans="3:20" ht="15.75" customHeight="1" x14ac:dyDescent="0.2">
      <c r="C19" s="96"/>
      <c r="D19" s="96"/>
      <c r="E19" s="96"/>
      <c r="F19" s="96"/>
      <c r="G19" s="96"/>
      <c r="H19" s="96"/>
      <c r="I19" s="96"/>
      <c r="J19" s="96"/>
      <c r="K19" s="96"/>
      <c r="L19" s="96"/>
      <c r="M19" s="96"/>
      <c r="N19" s="96"/>
      <c r="O19" s="96"/>
      <c r="P19" s="96"/>
      <c r="Q19" s="96"/>
      <c r="R19" s="96"/>
      <c r="S19" s="96"/>
      <c r="T19" s="96"/>
    </row>
    <row r="20" spans="3:20" ht="15.75" customHeight="1" x14ac:dyDescent="0.2">
      <c r="C20" s="96"/>
      <c r="D20" s="96"/>
      <c r="E20" s="96"/>
      <c r="F20" s="96"/>
      <c r="G20" s="96"/>
      <c r="H20" s="96"/>
      <c r="I20" s="96"/>
      <c r="J20" s="96"/>
      <c r="K20" s="96"/>
      <c r="L20" s="96"/>
      <c r="M20" s="96"/>
      <c r="N20" s="96"/>
      <c r="O20" s="96"/>
      <c r="P20" s="96"/>
      <c r="Q20" s="96"/>
      <c r="R20" s="96"/>
      <c r="S20" s="96"/>
      <c r="T20" s="96"/>
    </row>
    <row r="21" spans="3:20" ht="15.75" customHeight="1" x14ac:dyDescent="0.2">
      <c r="C21" s="96"/>
      <c r="D21" s="96"/>
      <c r="E21" s="96"/>
      <c r="F21" s="96"/>
      <c r="G21" s="96"/>
      <c r="H21" s="96"/>
      <c r="I21" s="96"/>
      <c r="J21" s="96"/>
      <c r="K21" s="96"/>
      <c r="L21" s="96"/>
      <c r="M21" s="96"/>
      <c r="N21" s="96"/>
      <c r="O21" s="96"/>
      <c r="P21" s="96"/>
      <c r="Q21" s="96"/>
      <c r="R21" s="96"/>
      <c r="S21" s="96"/>
      <c r="T21" s="96"/>
    </row>
    <row r="22" spans="3:20" ht="15.75" customHeight="1" x14ac:dyDescent="0.2">
      <c r="C22" s="96"/>
      <c r="D22" s="96"/>
      <c r="E22" s="96"/>
      <c r="F22" s="96"/>
      <c r="G22" s="96"/>
      <c r="H22" s="96"/>
      <c r="I22" s="96"/>
      <c r="J22" s="96"/>
      <c r="K22" s="96"/>
      <c r="L22" s="96"/>
      <c r="M22" s="96"/>
      <c r="N22" s="96"/>
      <c r="O22" s="96"/>
      <c r="P22" s="96"/>
      <c r="Q22" s="96"/>
      <c r="R22" s="96"/>
      <c r="S22" s="96"/>
      <c r="T22" s="96"/>
    </row>
    <row r="23" spans="3:20" ht="15.75" customHeight="1" x14ac:dyDescent="0.2">
      <c r="C23" s="96"/>
      <c r="D23" s="96"/>
      <c r="E23" s="96"/>
      <c r="F23" s="96"/>
      <c r="G23" s="96"/>
      <c r="H23" s="96"/>
      <c r="I23" s="96"/>
      <c r="J23" s="96"/>
      <c r="K23" s="96"/>
      <c r="L23" s="96"/>
      <c r="M23" s="96"/>
      <c r="N23" s="96"/>
      <c r="O23" s="96"/>
      <c r="P23" s="96"/>
      <c r="Q23" s="96"/>
      <c r="R23" s="96"/>
      <c r="S23" s="96"/>
      <c r="T23" s="96"/>
    </row>
    <row r="24" spans="3:20" ht="15.75" customHeight="1" x14ac:dyDescent="0.2">
      <c r="C24" s="96"/>
      <c r="D24" s="96"/>
      <c r="E24" s="96"/>
      <c r="F24" s="96"/>
      <c r="G24" s="96"/>
      <c r="H24" s="96"/>
      <c r="I24" s="96"/>
      <c r="J24" s="96"/>
      <c r="K24" s="96"/>
      <c r="L24" s="96"/>
      <c r="M24" s="96"/>
      <c r="N24" s="96"/>
      <c r="O24" s="96"/>
      <c r="P24" s="96"/>
      <c r="Q24" s="96"/>
      <c r="R24" s="96"/>
      <c r="S24" s="96"/>
      <c r="T24" s="96"/>
    </row>
    <row r="25" spans="3:20" ht="15.75" customHeight="1" x14ac:dyDescent="0.2"/>
    <row r="26" spans="3:20" ht="15" customHeight="1" x14ac:dyDescent="0.2"/>
    <row r="27" spans="3:20" ht="15" customHeight="1" x14ac:dyDescent="0.2"/>
    <row r="28" spans="3:20" ht="15" customHeight="1" x14ac:dyDescent="0.2">
      <c r="C28" s="64" t="s">
        <v>53</v>
      </c>
    </row>
    <row r="29" spans="3:20" ht="15.75" customHeight="1" x14ac:dyDescent="0.2">
      <c r="C29" s="96" t="s">
        <v>67</v>
      </c>
      <c r="D29" s="96"/>
      <c r="E29" s="96"/>
      <c r="F29" s="96"/>
      <c r="G29" s="96"/>
      <c r="H29" s="96"/>
      <c r="I29" s="96"/>
      <c r="J29" s="96"/>
      <c r="K29" s="96"/>
      <c r="L29" s="96"/>
      <c r="M29" s="96"/>
      <c r="N29" s="96"/>
      <c r="O29" s="96"/>
      <c r="P29" s="96"/>
      <c r="Q29" s="96"/>
      <c r="R29" s="96"/>
      <c r="S29" s="96"/>
      <c r="T29" s="96"/>
    </row>
    <row r="30" spans="3:20" ht="15.75" customHeight="1" x14ac:dyDescent="0.2">
      <c r="C30" s="96"/>
      <c r="D30" s="96"/>
      <c r="E30" s="96"/>
      <c r="F30" s="96"/>
      <c r="G30" s="96"/>
      <c r="H30" s="96"/>
      <c r="I30" s="96"/>
      <c r="J30" s="96"/>
      <c r="K30" s="96"/>
      <c r="L30" s="96"/>
      <c r="M30" s="96"/>
      <c r="N30" s="96"/>
      <c r="O30" s="96"/>
      <c r="P30" s="96"/>
      <c r="Q30" s="96"/>
      <c r="R30" s="96"/>
      <c r="S30" s="96"/>
      <c r="T30" s="96"/>
    </row>
    <row r="31" spans="3:20" ht="15.75" customHeight="1" x14ac:dyDescent="0.2">
      <c r="C31" s="96"/>
      <c r="D31" s="96"/>
      <c r="E31" s="96"/>
      <c r="F31" s="96"/>
      <c r="G31" s="96"/>
      <c r="H31" s="96"/>
      <c r="I31" s="96"/>
      <c r="J31" s="96"/>
      <c r="K31" s="96"/>
      <c r="L31" s="96"/>
      <c r="M31" s="96"/>
      <c r="N31" s="96"/>
      <c r="O31" s="96"/>
      <c r="P31" s="96"/>
      <c r="Q31" s="96"/>
      <c r="R31" s="96"/>
      <c r="S31" s="96"/>
      <c r="T31" s="96"/>
    </row>
    <row r="32" spans="3:20" ht="15.75" customHeight="1" x14ac:dyDescent="0.2">
      <c r="C32" s="96"/>
      <c r="D32" s="96"/>
      <c r="E32" s="96"/>
      <c r="F32" s="96"/>
      <c r="G32" s="96"/>
      <c r="H32" s="96"/>
      <c r="I32" s="96"/>
      <c r="J32" s="96"/>
      <c r="K32" s="96"/>
      <c r="L32" s="96"/>
      <c r="M32" s="96"/>
      <c r="N32" s="96"/>
      <c r="O32" s="96"/>
      <c r="P32" s="96"/>
      <c r="Q32" s="96"/>
      <c r="R32" s="96"/>
      <c r="S32" s="96"/>
      <c r="T32" s="96"/>
    </row>
    <row r="33" spans="3:20" ht="15.75" customHeight="1" x14ac:dyDescent="0.2">
      <c r="C33" s="96"/>
      <c r="D33" s="96"/>
      <c r="E33" s="96"/>
      <c r="F33" s="96"/>
      <c r="G33" s="96"/>
      <c r="H33" s="96"/>
      <c r="I33" s="96"/>
      <c r="J33" s="96"/>
      <c r="K33" s="96"/>
      <c r="L33" s="96"/>
      <c r="M33" s="96"/>
      <c r="N33" s="96"/>
      <c r="O33" s="96"/>
      <c r="P33" s="96"/>
      <c r="Q33" s="96"/>
      <c r="R33" s="96"/>
      <c r="S33" s="96"/>
      <c r="T33" s="96"/>
    </row>
    <row r="34" spans="3:20" ht="15.75" customHeight="1" x14ac:dyDescent="0.2">
      <c r="C34" s="96"/>
      <c r="D34" s="96"/>
      <c r="E34" s="96"/>
      <c r="F34" s="96"/>
      <c r="G34" s="96"/>
      <c r="H34" s="96"/>
      <c r="I34" s="96"/>
      <c r="J34" s="96"/>
      <c r="K34" s="96"/>
      <c r="L34" s="96"/>
      <c r="M34" s="96"/>
      <c r="N34" s="96"/>
      <c r="O34" s="96"/>
      <c r="P34" s="96"/>
      <c r="Q34" s="96"/>
      <c r="R34" s="96"/>
      <c r="S34" s="96"/>
      <c r="T34" s="96"/>
    </row>
    <row r="35" spans="3:20" ht="15.75" customHeight="1" x14ac:dyDescent="0.2">
      <c r="C35" s="96"/>
      <c r="D35" s="96"/>
      <c r="E35" s="96"/>
      <c r="F35" s="96"/>
      <c r="G35" s="96"/>
      <c r="H35" s="96"/>
      <c r="I35" s="96"/>
      <c r="J35" s="96"/>
      <c r="K35" s="96"/>
      <c r="L35" s="96"/>
      <c r="M35" s="96"/>
      <c r="N35" s="96"/>
      <c r="O35" s="96"/>
      <c r="P35" s="96"/>
      <c r="Q35" s="96"/>
      <c r="R35" s="96"/>
      <c r="S35" s="96"/>
      <c r="T35" s="96"/>
    </row>
    <row r="36" spans="3:20" ht="15.75" customHeight="1" x14ac:dyDescent="0.2">
      <c r="C36" s="96"/>
      <c r="D36" s="96"/>
      <c r="E36" s="96"/>
      <c r="F36" s="96"/>
      <c r="G36" s="96"/>
      <c r="H36" s="96"/>
      <c r="I36" s="96"/>
      <c r="J36" s="96"/>
      <c r="K36" s="96"/>
      <c r="L36" s="96"/>
      <c r="M36" s="96"/>
      <c r="N36" s="96"/>
      <c r="O36" s="96"/>
      <c r="P36" s="96"/>
      <c r="Q36" s="96"/>
      <c r="R36" s="96"/>
      <c r="S36" s="96"/>
      <c r="T36" s="96"/>
    </row>
    <row r="37" spans="3:20" ht="15.75" customHeight="1" x14ac:dyDescent="0.2">
      <c r="C37" s="96"/>
      <c r="D37" s="96"/>
      <c r="E37" s="96"/>
      <c r="F37" s="96"/>
      <c r="G37" s="96"/>
      <c r="H37" s="96"/>
      <c r="I37" s="96"/>
      <c r="J37" s="96"/>
      <c r="K37" s="96"/>
      <c r="L37" s="96"/>
      <c r="M37" s="96"/>
      <c r="N37" s="96"/>
      <c r="O37" s="96"/>
      <c r="P37" s="96"/>
      <c r="Q37" s="96"/>
      <c r="R37" s="96"/>
      <c r="S37" s="96"/>
      <c r="T37" s="96"/>
    </row>
    <row r="38" spans="3:20" ht="15.75" customHeight="1" x14ac:dyDescent="0.2">
      <c r="C38" s="96"/>
      <c r="D38" s="96"/>
      <c r="E38" s="96"/>
      <c r="F38" s="96"/>
      <c r="G38" s="96"/>
      <c r="H38" s="96"/>
      <c r="I38" s="96"/>
      <c r="J38" s="96"/>
      <c r="K38" s="96"/>
      <c r="L38" s="96"/>
      <c r="M38" s="96"/>
      <c r="N38" s="96"/>
      <c r="O38" s="96"/>
      <c r="P38" s="96"/>
      <c r="Q38" s="96"/>
      <c r="R38" s="96"/>
      <c r="S38" s="96"/>
      <c r="T38" s="96"/>
    </row>
    <row r="39" spans="3:20" ht="15" customHeight="1" x14ac:dyDescent="0.2">
      <c r="C39" s="96"/>
      <c r="D39" s="96"/>
      <c r="E39" s="96"/>
      <c r="F39" s="96"/>
      <c r="G39" s="96"/>
      <c r="H39" s="96"/>
      <c r="I39" s="96"/>
      <c r="J39" s="96"/>
      <c r="K39" s="96"/>
      <c r="L39" s="96"/>
      <c r="M39" s="96"/>
      <c r="N39" s="96"/>
      <c r="O39" s="96"/>
      <c r="P39" s="96"/>
      <c r="Q39" s="96"/>
      <c r="R39" s="96"/>
      <c r="S39" s="96"/>
      <c r="T39" s="96"/>
    </row>
    <row r="40" spans="3:20" ht="15.75" customHeight="1" x14ac:dyDescent="0.2">
      <c r="C40" s="96"/>
      <c r="D40" s="96"/>
      <c r="E40" s="96"/>
      <c r="F40" s="96"/>
      <c r="G40" s="96"/>
      <c r="H40" s="96"/>
      <c r="I40" s="96"/>
      <c r="J40" s="96"/>
      <c r="K40" s="96"/>
      <c r="L40" s="96"/>
      <c r="M40" s="96"/>
      <c r="N40" s="96"/>
      <c r="O40" s="96"/>
      <c r="P40" s="96"/>
      <c r="Q40" s="96"/>
      <c r="R40" s="96"/>
      <c r="S40" s="96"/>
      <c r="T40" s="96"/>
    </row>
    <row r="41" spans="3:20" ht="15.75" customHeight="1" x14ac:dyDescent="0.2">
      <c r="C41" s="96"/>
      <c r="D41" s="96"/>
      <c r="E41" s="96"/>
      <c r="F41" s="96"/>
      <c r="G41" s="96"/>
      <c r="H41" s="96"/>
      <c r="I41" s="96"/>
      <c r="J41" s="96"/>
      <c r="K41" s="96"/>
      <c r="L41" s="96"/>
      <c r="M41" s="96"/>
      <c r="N41" s="96"/>
      <c r="O41" s="96"/>
      <c r="P41" s="96"/>
      <c r="Q41" s="96"/>
      <c r="R41" s="96"/>
      <c r="S41" s="96"/>
      <c r="T41" s="96"/>
    </row>
    <row r="42" spans="3:20" ht="15.75" customHeight="1" x14ac:dyDescent="0.2">
      <c r="C42" s="96"/>
      <c r="D42" s="96"/>
      <c r="E42" s="96"/>
      <c r="F42" s="96"/>
      <c r="G42" s="96"/>
      <c r="H42" s="96"/>
      <c r="I42" s="96"/>
      <c r="J42" s="96"/>
      <c r="K42" s="96"/>
      <c r="L42" s="96"/>
      <c r="M42" s="96"/>
      <c r="N42" s="96"/>
      <c r="O42" s="96"/>
      <c r="P42" s="96"/>
      <c r="Q42" s="96"/>
      <c r="R42" s="96"/>
      <c r="S42" s="96"/>
      <c r="T42" s="96"/>
    </row>
    <row r="43" spans="3:20" ht="15.75" customHeight="1" x14ac:dyDescent="0.2">
      <c r="C43" s="96"/>
      <c r="D43" s="96"/>
      <c r="E43" s="96"/>
      <c r="F43" s="96"/>
      <c r="G43" s="96"/>
      <c r="H43" s="96"/>
      <c r="I43" s="96"/>
      <c r="J43" s="96"/>
      <c r="K43" s="96"/>
      <c r="L43" s="96"/>
      <c r="M43" s="96"/>
      <c r="N43" s="96"/>
      <c r="O43" s="96"/>
      <c r="P43" s="96"/>
      <c r="Q43" s="96"/>
      <c r="R43" s="96"/>
      <c r="S43" s="96"/>
      <c r="T43" s="96"/>
    </row>
    <row r="44" spans="3:20" ht="15.75" customHeight="1" x14ac:dyDescent="0.2">
      <c r="C44" s="96"/>
      <c r="D44" s="96"/>
      <c r="E44" s="96"/>
      <c r="F44" s="96"/>
      <c r="G44" s="96"/>
      <c r="H44" s="96"/>
      <c r="I44" s="96"/>
      <c r="J44" s="96"/>
      <c r="K44" s="96"/>
      <c r="L44" s="96"/>
      <c r="M44" s="96"/>
      <c r="N44" s="96"/>
      <c r="O44" s="96"/>
      <c r="P44" s="96"/>
      <c r="Q44" s="96"/>
      <c r="R44" s="96"/>
      <c r="S44" s="96"/>
      <c r="T44" s="96"/>
    </row>
    <row r="45" spans="3:20" ht="15.75" customHeight="1" x14ac:dyDescent="0.2">
      <c r="C45" s="96"/>
      <c r="D45" s="96"/>
      <c r="E45" s="96"/>
      <c r="F45" s="96"/>
      <c r="G45" s="96"/>
      <c r="H45" s="96"/>
      <c r="I45" s="96"/>
      <c r="J45" s="96"/>
      <c r="K45" s="96"/>
      <c r="L45" s="96"/>
      <c r="M45" s="96"/>
      <c r="N45" s="96"/>
      <c r="O45" s="96"/>
      <c r="P45" s="96"/>
      <c r="Q45" s="96"/>
      <c r="R45" s="96"/>
      <c r="S45" s="96"/>
      <c r="T45" s="96"/>
    </row>
    <row r="46" spans="3:20" ht="15.75" customHeight="1" x14ac:dyDescent="0.2">
      <c r="C46" s="96"/>
      <c r="D46" s="96"/>
      <c r="E46" s="96"/>
      <c r="F46" s="96"/>
      <c r="G46" s="96"/>
      <c r="H46" s="96"/>
      <c r="I46" s="96"/>
      <c r="J46" s="96"/>
      <c r="K46" s="96"/>
      <c r="L46" s="96"/>
      <c r="M46" s="96"/>
      <c r="N46" s="96"/>
      <c r="O46" s="96"/>
      <c r="P46" s="96"/>
      <c r="Q46" s="96"/>
      <c r="R46" s="96"/>
      <c r="S46" s="96"/>
      <c r="T46" s="96"/>
    </row>
    <row r="47" spans="3:20" ht="15.75" customHeight="1" x14ac:dyDescent="0.2"/>
    <row r="48" spans="3:20" ht="15.75" customHeight="1" x14ac:dyDescent="0.2"/>
    <row r="51" spans="3:20" ht="16" x14ac:dyDescent="0.2">
      <c r="C51" s="64" t="s">
        <v>54</v>
      </c>
    </row>
    <row r="52" spans="3:20" x14ac:dyDescent="0.2">
      <c r="C52" s="96" t="s">
        <v>68</v>
      </c>
      <c r="D52" s="96"/>
      <c r="E52" s="96"/>
      <c r="F52" s="96"/>
      <c r="G52" s="96"/>
      <c r="H52" s="96"/>
      <c r="I52" s="96"/>
      <c r="J52" s="96"/>
      <c r="K52" s="96"/>
      <c r="L52" s="96"/>
      <c r="M52" s="96"/>
      <c r="N52" s="96"/>
      <c r="O52" s="96"/>
      <c r="P52" s="96"/>
      <c r="Q52" s="96"/>
      <c r="R52" s="96"/>
      <c r="S52" s="96"/>
      <c r="T52" s="96"/>
    </row>
    <row r="53" spans="3:20" x14ac:dyDescent="0.2">
      <c r="C53" s="96"/>
      <c r="D53" s="96"/>
      <c r="E53" s="96"/>
      <c r="F53" s="96"/>
      <c r="G53" s="96"/>
      <c r="H53" s="96"/>
      <c r="I53" s="96"/>
      <c r="J53" s="96"/>
      <c r="K53" s="96"/>
      <c r="L53" s="96"/>
      <c r="M53" s="96"/>
      <c r="N53" s="96"/>
      <c r="O53" s="96"/>
      <c r="P53" s="96"/>
      <c r="Q53" s="96"/>
      <c r="R53" s="96"/>
      <c r="S53" s="96"/>
      <c r="T53" s="96"/>
    </row>
    <row r="54" spans="3:20" x14ac:dyDescent="0.2">
      <c r="C54" s="96"/>
      <c r="D54" s="96"/>
      <c r="E54" s="96"/>
      <c r="F54" s="96"/>
      <c r="G54" s="96"/>
      <c r="H54" s="96"/>
      <c r="I54" s="96"/>
      <c r="J54" s="96"/>
      <c r="K54" s="96"/>
      <c r="L54" s="96"/>
      <c r="M54" s="96"/>
      <c r="N54" s="96"/>
      <c r="O54" s="96"/>
      <c r="P54" s="96"/>
      <c r="Q54" s="96"/>
      <c r="R54" s="96"/>
      <c r="S54" s="96"/>
      <c r="T54" s="96"/>
    </row>
    <row r="55" spans="3:20" x14ac:dyDescent="0.2">
      <c r="C55" s="96"/>
      <c r="D55" s="96"/>
      <c r="E55" s="96"/>
      <c r="F55" s="96"/>
      <c r="G55" s="96"/>
      <c r="H55" s="96"/>
      <c r="I55" s="96"/>
      <c r="J55" s="96"/>
      <c r="K55" s="96"/>
      <c r="L55" s="96"/>
      <c r="M55" s="96"/>
      <c r="N55" s="96"/>
      <c r="O55" s="96"/>
      <c r="P55" s="96"/>
      <c r="Q55" s="96"/>
      <c r="R55" s="96"/>
      <c r="S55" s="96"/>
      <c r="T55" s="96"/>
    </row>
    <row r="56" spans="3:20" x14ac:dyDescent="0.2">
      <c r="C56" s="96"/>
      <c r="D56" s="96"/>
      <c r="E56" s="96"/>
      <c r="F56" s="96"/>
      <c r="G56" s="96"/>
      <c r="H56" s="96"/>
      <c r="I56" s="96"/>
      <c r="J56" s="96"/>
      <c r="K56" s="96"/>
      <c r="L56" s="96"/>
      <c r="M56" s="96"/>
      <c r="N56" s="96"/>
      <c r="O56" s="96"/>
      <c r="P56" s="96"/>
      <c r="Q56" s="96"/>
      <c r="R56" s="96"/>
      <c r="S56" s="96"/>
      <c r="T56" s="96"/>
    </row>
    <row r="57" spans="3:20" x14ac:dyDescent="0.2">
      <c r="C57" s="96"/>
      <c r="D57" s="96"/>
      <c r="E57" s="96"/>
      <c r="F57" s="96"/>
      <c r="G57" s="96"/>
      <c r="H57" s="96"/>
      <c r="I57" s="96"/>
      <c r="J57" s="96"/>
      <c r="K57" s="96"/>
      <c r="L57" s="96"/>
      <c r="M57" s="96"/>
      <c r="N57" s="96"/>
      <c r="O57" s="96"/>
      <c r="P57" s="96"/>
      <c r="Q57" s="96"/>
      <c r="R57" s="96"/>
      <c r="S57" s="96"/>
      <c r="T57" s="96"/>
    </row>
    <row r="58" spans="3:20" x14ac:dyDescent="0.2">
      <c r="C58" s="96"/>
      <c r="D58" s="96"/>
      <c r="E58" s="96"/>
      <c r="F58" s="96"/>
      <c r="G58" s="96"/>
      <c r="H58" s="96"/>
      <c r="I58" s="96"/>
      <c r="J58" s="96"/>
      <c r="K58" s="96"/>
      <c r="L58" s="96"/>
      <c r="M58" s="96"/>
      <c r="N58" s="96"/>
      <c r="O58" s="96"/>
      <c r="P58" s="96"/>
      <c r="Q58" s="96"/>
      <c r="R58" s="96"/>
      <c r="S58" s="96"/>
      <c r="T58" s="96"/>
    </row>
    <row r="59" spans="3:20" x14ac:dyDescent="0.2">
      <c r="C59" s="96"/>
      <c r="D59" s="96"/>
      <c r="E59" s="96"/>
      <c r="F59" s="96"/>
      <c r="G59" s="96"/>
      <c r="H59" s="96"/>
      <c r="I59" s="96"/>
      <c r="J59" s="96"/>
      <c r="K59" s="96"/>
      <c r="L59" s="96"/>
      <c r="M59" s="96"/>
      <c r="N59" s="96"/>
      <c r="O59" s="96"/>
      <c r="P59" s="96"/>
      <c r="Q59" s="96"/>
      <c r="R59" s="96"/>
      <c r="S59" s="96"/>
      <c r="T59" s="96"/>
    </row>
    <row r="60" spans="3:20" x14ac:dyDescent="0.2">
      <c r="C60" s="96"/>
      <c r="D60" s="96"/>
      <c r="E60" s="96"/>
      <c r="F60" s="96"/>
      <c r="G60" s="96"/>
      <c r="H60" s="96"/>
      <c r="I60" s="96"/>
      <c r="J60" s="96"/>
      <c r="K60" s="96"/>
      <c r="L60" s="96"/>
      <c r="M60" s="96"/>
      <c r="N60" s="96"/>
      <c r="O60" s="96"/>
      <c r="P60" s="96"/>
      <c r="Q60" s="96"/>
      <c r="R60" s="96"/>
      <c r="S60" s="96"/>
      <c r="T60" s="96"/>
    </row>
    <row r="61" spans="3:20" x14ac:dyDescent="0.2">
      <c r="C61" s="96"/>
      <c r="D61" s="96"/>
      <c r="E61" s="96"/>
      <c r="F61" s="96"/>
      <c r="G61" s="96"/>
      <c r="H61" s="96"/>
      <c r="I61" s="96"/>
      <c r="J61" s="96"/>
      <c r="K61" s="96"/>
      <c r="L61" s="96"/>
      <c r="M61" s="96"/>
      <c r="N61" s="96"/>
      <c r="O61" s="96"/>
      <c r="P61" s="96"/>
      <c r="Q61" s="96"/>
      <c r="R61" s="96"/>
      <c r="S61" s="96"/>
      <c r="T61" s="96"/>
    </row>
    <row r="62" spans="3:20" x14ac:dyDescent="0.2">
      <c r="C62" s="96"/>
      <c r="D62" s="96"/>
      <c r="E62" s="96"/>
      <c r="F62" s="96"/>
      <c r="G62" s="96"/>
      <c r="H62" s="96"/>
      <c r="I62" s="96"/>
      <c r="J62" s="96"/>
      <c r="K62" s="96"/>
      <c r="L62" s="96"/>
      <c r="M62" s="96"/>
      <c r="N62" s="96"/>
      <c r="O62" s="96"/>
      <c r="P62" s="96"/>
      <c r="Q62" s="96"/>
      <c r="R62" s="96"/>
      <c r="S62" s="96"/>
      <c r="T62" s="96"/>
    </row>
    <row r="63" spans="3:20" x14ac:dyDescent="0.2">
      <c r="C63" s="96"/>
      <c r="D63" s="96"/>
      <c r="E63" s="96"/>
      <c r="F63" s="96"/>
      <c r="G63" s="96"/>
      <c r="H63" s="96"/>
      <c r="I63" s="96"/>
      <c r="J63" s="96"/>
      <c r="K63" s="96"/>
      <c r="L63" s="96"/>
      <c r="M63" s="96"/>
      <c r="N63" s="96"/>
      <c r="O63" s="96"/>
      <c r="P63" s="96"/>
      <c r="Q63" s="96"/>
      <c r="R63" s="96"/>
      <c r="S63" s="96"/>
      <c r="T63" s="96"/>
    </row>
    <row r="64" spans="3:20" x14ac:dyDescent="0.2">
      <c r="C64" s="96"/>
      <c r="D64" s="96"/>
      <c r="E64" s="96"/>
      <c r="F64" s="96"/>
      <c r="G64" s="96"/>
      <c r="H64" s="96"/>
      <c r="I64" s="96"/>
      <c r="J64" s="96"/>
      <c r="K64" s="96"/>
      <c r="L64" s="96"/>
      <c r="M64" s="96"/>
      <c r="N64" s="96"/>
      <c r="O64" s="96"/>
      <c r="P64" s="96"/>
      <c r="Q64" s="96"/>
      <c r="R64" s="96"/>
      <c r="S64" s="96"/>
      <c r="T64" s="96"/>
    </row>
    <row r="65" spans="3:20" x14ac:dyDescent="0.2">
      <c r="C65" s="96"/>
      <c r="D65" s="96"/>
      <c r="E65" s="96"/>
      <c r="F65" s="96"/>
      <c r="G65" s="96"/>
      <c r="H65" s="96"/>
      <c r="I65" s="96"/>
      <c r="J65" s="96"/>
      <c r="K65" s="96"/>
      <c r="L65" s="96"/>
      <c r="M65" s="96"/>
      <c r="N65" s="96"/>
      <c r="O65" s="96"/>
      <c r="P65" s="96"/>
      <c r="Q65" s="96"/>
      <c r="R65" s="96"/>
      <c r="S65" s="96"/>
      <c r="T65" s="96"/>
    </row>
    <row r="66" spans="3:20" x14ac:dyDescent="0.2">
      <c r="C66" s="96"/>
      <c r="D66" s="96"/>
      <c r="E66" s="96"/>
      <c r="F66" s="96"/>
      <c r="G66" s="96"/>
      <c r="H66" s="96"/>
      <c r="I66" s="96"/>
      <c r="J66" s="96"/>
      <c r="K66" s="96"/>
      <c r="L66" s="96"/>
      <c r="M66" s="96"/>
      <c r="N66" s="96"/>
      <c r="O66" s="96"/>
      <c r="P66" s="96"/>
      <c r="Q66" s="96"/>
      <c r="R66" s="96"/>
      <c r="S66" s="96"/>
      <c r="T66" s="96"/>
    </row>
    <row r="67" spans="3:20" x14ac:dyDescent="0.2">
      <c r="C67" s="96"/>
      <c r="D67" s="96"/>
      <c r="E67" s="96"/>
      <c r="F67" s="96"/>
      <c r="G67" s="96"/>
      <c r="H67" s="96"/>
      <c r="I67" s="96"/>
      <c r="J67" s="96"/>
      <c r="K67" s="96"/>
      <c r="L67" s="96"/>
      <c r="M67" s="96"/>
      <c r="N67" s="96"/>
      <c r="O67" s="96"/>
      <c r="P67" s="96"/>
      <c r="Q67" s="96"/>
      <c r="R67" s="96"/>
      <c r="S67" s="96"/>
      <c r="T67" s="96"/>
    </row>
    <row r="68" spans="3:20" x14ac:dyDescent="0.2">
      <c r="C68" s="96"/>
      <c r="D68" s="96"/>
      <c r="E68" s="96"/>
      <c r="F68" s="96"/>
      <c r="G68" s="96"/>
      <c r="H68" s="96"/>
      <c r="I68" s="96"/>
      <c r="J68" s="96"/>
      <c r="K68" s="96"/>
      <c r="L68" s="96"/>
      <c r="M68" s="96"/>
      <c r="N68" s="96"/>
      <c r="O68" s="96"/>
      <c r="P68" s="96"/>
      <c r="Q68" s="96"/>
      <c r="R68" s="96"/>
      <c r="S68" s="96"/>
      <c r="T68" s="96"/>
    </row>
    <row r="69" spans="3:20" x14ac:dyDescent="0.2">
      <c r="C69" s="96"/>
      <c r="D69" s="96"/>
      <c r="E69" s="96"/>
      <c r="F69" s="96"/>
      <c r="G69" s="96"/>
      <c r="H69" s="96"/>
      <c r="I69" s="96"/>
      <c r="J69" s="96"/>
      <c r="K69" s="96"/>
      <c r="L69" s="96"/>
      <c r="M69" s="96"/>
      <c r="N69" s="96"/>
      <c r="O69" s="96"/>
      <c r="P69" s="96"/>
      <c r="Q69" s="96"/>
      <c r="R69" s="96"/>
      <c r="S69" s="96"/>
      <c r="T69" s="96"/>
    </row>
  </sheetData>
  <sheetProtection sheet="1" objects="1" scenarios="1" selectLockedCells="1"/>
  <mergeCells count="6">
    <mergeCell ref="C52:T69"/>
    <mergeCell ref="N1:T5"/>
    <mergeCell ref="C2:K2"/>
    <mergeCell ref="C4:K4"/>
    <mergeCell ref="C7:T24"/>
    <mergeCell ref="C29:T4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BB394-1248-BA48-82FD-A495463345A0}">
  <dimension ref="A1:S51"/>
  <sheetViews>
    <sheetView tabSelected="1" zoomScale="112" zoomScaleNormal="130" workbookViewId="0">
      <selection activeCell="T26" sqref="T26"/>
    </sheetView>
  </sheetViews>
  <sheetFormatPr baseColWidth="10" defaultRowHeight="15" x14ac:dyDescent="0.2"/>
  <sheetData>
    <row r="1" spans="1:19" x14ac:dyDescent="0.2">
      <c r="A1" s="151"/>
      <c r="B1" s="151"/>
      <c r="C1" s="151"/>
      <c r="D1" s="151"/>
      <c r="E1" s="151"/>
      <c r="F1" s="151"/>
      <c r="G1" s="151"/>
      <c r="H1" s="151"/>
      <c r="I1" s="151"/>
      <c r="J1" s="151"/>
      <c r="K1" s="151"/>
      <c r="L1" s="151"/>
      <c r="M1" s="151"/>
      <c r="N1" s="151"/>
      <c r="O1" s="151"/>
      <c r="P1" s="151"/>
      <c r="Q1" s="151"/>
      <c r="R1" s="151"/>
      <c r="S1" s="151"/>
    </row>
    <row r="2" spans="1:19" x14ac:dyDescent="0.2">
      <c r="A2" s="151"/>
      <c r="B2" s="151"/>
      <c r="C2" s="151"/>
      <c r="D2" s="151"/>
      <c r="E2" s="151"/>
      <c r="F2" s="151"/>
      <c r="G2" s="151"/>
      <c r="H2" s="151"/>
      <c r="I2" s="151"/>
      <c r="J2" s="151"/>
      <c r="K2" s="151"/>
      <c r="L2" s="151"/>
      <c r="M2" s="151"/>
      <c r="N2" s="151"/>
      <c r="O2" s="151"/>
      <c r="P2" s="151"/>
      <c r="Q2" s="151"/>
      <c r="R2" s="151"/>
      <c r="S2" s="151"/>
    </row>
    <row r="3" spans="1:19" x14ac:dyDescent="0.2">
      <c r="A3" s="151"/>
      <c r="B3" s="151"/>
      <c r="C3" s="151"/>
      <c r="D3" s="151"/>
      <c r="E3" s="151"/>
      <c r="F3" s="151"/>
      <c r="G3" s="151"/>
      <c r="H3" s="151"/>
      <c r="I3" s="151"/>
      <c r="J3" s="151"/>
      <c r="K3" s="151"/>
      <c r="L3" s="151"/>
      <c r="M3" s="151"/>
      <c r="N3" s="151"/>
      <c r="O3" s="151"/>
      <c r="P3" s="151"/>
      <c r="Q3" s="151"/>
      <c r="R3" s="151"/>
      <c r="S3" s="151"/>
    </row>
    <row r="4" spans="1:19" x14ac:dyDescent="0.2">
      <c r="A4" s="151"/>
      <c r="B4" s="151"/>
      <c r="C4" s="151"/>
      <c r="D4" s="151"/>
      <c r="E4" s="151"/>
      <c r="F4" s="151"/>
      <c r="G4" s="151"/>
      <c r="H4" s="151"/>
      <c r="I4" s="151"/>
      <c r="J4" s="151"/>
      <c r="K4" s="151"/>
      <c r="L4" s="151"/>
      <c r="M4" s="151"/>
      <c r="N4" s="151"/>
      <c r="O4" s="151"/>
      <c r="P4" s="151"/>
      <c r="Q4" s="151"/>
      <c r="R4" s="151"/>
      <c r="S4" s="151"/>
    </row>
    <row r="5" spans="1:19" x14ac:dyDescent="0.2">
      <c r="A5" s="151"/>
      <c r="B5" s="151"/>
      <c r="C5" s="151"/>
      <c r="D5" s="151"/>
      <c r="E5" s="151"/>
      <c r="F5" s="151"/>
      <c r="G5" s="151"/>
      <c r="H5" s="151"/>
      <c r="I5" s="151"/>
      <c r="J5" s="151"/>
      <c r="K5" s="151"/>
      <c r="L5" s="151"/>
      <c r="M5" s="151"/>
      <c r="N5" s="151"/>
      <c r="O5" s="151"/>
      <c r="P5" s="151"/>
      <c r="Q5" s="151"/>
      <c r="R5" s="151"/>
      <c r="S5" s="151"/>
    </row>
    <row r="6" spans="1:19" x14ac:dyDescent="0.2">
      <c r="A6" s="151"/>
      <c r="B6" s="151"/>
      <c r="C6" s="151"/>
      <c r="D6" s="151"/>
      <c r="E6" s="151"/>
      <c r="F6" s="151"/>
      <c r="G6" s="151"/>
      <c r="H6" s="151"/>
      <c r="I6" s="151"/>
      <c r="J6" s="151"/>
      <c r="K6" s="151"/>
      <c r="L6" s="151"/>
      <c r="M6" s="151"/>
      <c r="N6" s="151"/>
      <c r="O6" s="151"/>
      <c r="P6" s="151"/>
      <c r="Q6" s="151"/>
      <c r="R6" s="151"/>
      <c r="S6" s="151"/>
    </row>
    <row r="7" spans="1:19" x14ac:dyDescent="0.2">
      <c r="A7" s="151"/>
      <c r="B7" s="151"/>
      <c r="C7" s="151"/>
      <c r="D7" s="151"/>
      <c r="E7" s="151"/>
      <c r="F7" s="151"/>
      <c r="G7" s="151"/>
      <c r="H7" s="151"/>
      <c r="I7" s="151"/>
      <c r="J7" s="151"/>
      <c r="K7" s="151"/>
      <c r="L7" s="151"/>
      <c r="M7" s="151"/>
      <c r="N7" s="151"/>
      <c r="O7" s="151"/>
      <c r="P7" s="151"/>
      <c r="Q7" s="151"/>
      <c r="R7" s="151"/>
      <c r="S7" s="151"/>
    </row>
    <row r="8" spans="1:19" x14ac:dyDescent="0.2">
      <c r="A8" s="151"/>
      <c r="B8" s="151"/>
      <c r="C8" s="151"/>
      <c r="D8" s="151"/>
      <c r="E8" s="151"/>
      <c r="F8" s="151"/>
      <c r="G8" s="151"/>
      <c r="H8" s="151"/>
      <c r="I8" s="151"/>
      <c r="J8" s="151"/>
      <c r="K8" s="151"/>
      <c r="L8" s="151"/>
      <c r="M8" s="151"/>
      <c r="N8" s="151"/>
      <c r="O8" s="151"/>
      <c r="P8" s="151"/>
      <c r="Q8" s="151"/>
      <c r="R8" s="151"/>
      <c r="S8" s="151"/>
    </row>
    <row r="9" spans="1:19" x14ac:dyDescent="0.2">
      <c r="A9" s="151"/>
      <c r="B9" s="151"/>
      <c r="C9" s="151"/>
      <c r="D9" s="151"/>
      <c r="E9" s="151"/>
      <c r="F9" s="151"/>
      <c r="G9" s="151"/>
      <c r="H9" s="151"/>
      <c r="I9" s="151"/>
      <c r="J9" s="151"/>
      <c r="K9" s="151"/>
      <c r="L9" s="151"/>
      <c r="M9" s="151"/>
      <c r="N9" s="151"/>
      <c r="O9" s="151"/>
      <c r="P9" s="151"/>
      <c r="Q9" s="151"/>
      <c r="R9" s="151"/>
      <c r="S9" s="151"/>
    </row>
    <row r="10" spans="1:19" x14ac:dyDescent="0.2">
      <c r="A10" s="151"/>
      <c r="B10" s="151"/>
      <c r="C10" s="151"/>
      <c r="D10" s="151"/>
      <c r="E10" s="151"/>
      <c r="F10" s="151"/>
      <c r="G10" s="151"/>
      <c r="H10" s="151"/>
      <c r="I10" s="151"/>
      <c r="J10" s="151"/>
      <c r="K10" s="151"/>
      <c r="L10" s="151"/>
      <c r="M10" s="151"/>
      <c r="N10" s="151"/>
      <c r="O10" s="151"/>
      <c r="P10" s="151"/>
      <c r="Q10" s="151"/>
      <c r="R10" s="151"/>
      <c r="S10" s="151"/>
    </row>
    <row r="11" spans="1:19" x14ac:dyDescent="0.2">
      <c r="A11" s="151"/>
      <c r="B11" s="151"/>
      <c r="C11" s="151"/>
      <c r="D11" s="151"/>
      <c r="E11" s="151"/>
      <c r="F11" s="151"/>
      <c r="G11" s="151"/>
      <c r="H11" s="151"/>
      <c r="I11" s="151"/>
      <c r="J11" s="151"/>
      <c r="K11" s="151"/>
      <c r="L11" s="151"/>
      <c r="M11" s="151"/>
      <c r="N11" s="151"/>
      <c r="O11" s="151"/>
      <c r="P11" s="151"/>
      <c r="Q11" s="151"/>
      <c r="R11" s="151"/>
      <c r="S11" s="151"/>
    </row>
    <row r="12" spans="1:19" x14ac:dyDescent="0.2">
      <c r="A12" s="151"/>
      <c r="B12" s="151"/>
      <c r="C12" s="151"/>
      <c r="D12" s="151"/>
      <c r="E12" s="151"/>
      <c r="F12" s="151"/>
      <c r="G12" s="151"/>
      <c r="H12" s="151"/>
      <c r="I12" s="151"/>
      <c r="J12" s="151"/>
      <c r="K12" s="151"/>
      <c r="L12" s="151"/>
      <c r="M12" s="151"/>
      <c r="N12" s="151"/>
      <c r="O12" s="151"/>
      <c r="P12" s="151"/>
      <c r="Q12" s="151"/>
      <c r="R12" s="151"/>
      <c r="S12" s="151"/>
    </row>
    <row r="13" spans="1:19" x14ac:dyDescent="0.2">
      <c r="A13" s="151"/>
      <c r="B13" s="151"/>
      <c r="C13" s="151"/>
      <c r="D13" s="151"/>
      <c r="E13" s="151"/>
      <c r="F13" s="151"/>
      <c r="G13" s="151"/>
      <c r="H13" s="151"/>
      <c r="I13" s="151"/>
      <c r="J13" s="151"/>
      <c r="K13" s="151"/>
      <c r="L13" s="151"/>
      <c r="M13" s="151"/>
      <c r="N13" s="151"/>
      <c r="O13" s="151"/>
      <c r="P13" s="151"/>
      <c r="Q13" s="151"/>
      <c r="R13" s="151"/>
      <c r="S13" s="151"/>
    </row>
    <row r="14" spans="1:19" x14ac:dyDescent="0.2">
      <c r="A14" s="151"/>
      <c r="B14" s="151"/>
      <c r="C14" s="151"/>
      <c r="D14" s="151"/>
      <c r="E14" s="151"/>
      <c r="F14" s="151"/>
      <c r="G14" s="151"/>
      <c r="H14" s="151"/>
      <c r="I14" s="151"/>
      <c r="J14" s="151"/>
      <c r="K14" s="151"/>
      <c r="L14" s="151"/>
      <c r="M14" s="151"/>
      <c r="N14" s="151"/>
      <c r="O14" s="151"/>
      <c r="P14" s="151"/>
      <c r="Q14" s="151"/>
      <c r="R14" s="151"/>
      <c r="S14" s="151"/>
    </row>
    <row r="15" spans="1:19" x14ac:dyDescent="0.2">
      <c r="A15" s="151"/>
      <c r="B15" s="151"/>
      <c r="C15" s="151"/>
      <c r="D15" s="151"/>
      <c r="E15" s="151"/>
      <c r="F15" s="151"/>
      <c r="G15" s="151"/>
      <c r="H15" s="151"/>
      <c r="I15" s="151"/>
      <c r="J15" s="151"/>
      <c r="K15" s="151"/>
      <c r="L15" s="151"/>
      <c r="M15" s="151"/>
      <c r="N15" s="151"/>
      <c r="O15" s="151"/>
      <c r="P15" s="151"/>
      <c r="Q15" s="151"/>
      <c r="R15" s="151"/>
      <c r="S15" s="151"/>
    </row>
    <row r="16" spans="1:19" x14ac:dyDescent="0.2">
      <c r="A16" s="151"/>
      <c r="B16" s="151"/>
      <c r="C16" s="151"/>
      <c r="D16" s="151"/>
      <c r="E16" s="151"/>
      <c r="F16" s="151"/>
      <c r="G16" s="151"/>
      <c r="H16" s="151"/>
      <c r="I16" s="151"/>
      <c r="J16" s="151"/>
      <c r="K16" s="151"/>
      <c r="L16" s="151"/>
      <c r="M16" s="151"/>
      <c r="N16" s="151"/>
      <c r="O16" s="151"/>
      <c r="P16" s="151"/>
      <c r="Q16" s="151"/>
      <c r="R16" s="151"/>
      <c r="S16" s="151"/>
    </row>
    <row r="17" spans="1:19" x14ac:dyDescent="0.2">
      <c r="A17" s="151"/>
      <c r="B17" s="151"/>
      <c r="C17" s="151"/>
      <c r="D17" s="151"/>
      <c r="E17" s="151"/>
      <c r="F17" s="151"/>
      <c r="G17" s="151"/>
      <c r="H17" s="151"/>
      <c r="I17" s="151"/>
      <c r="J17" s="151"/>
      <c r="K17" s="151"/>
      <c r="L17" s="151"/>
      <c r="M17" s="151"/>
      <c r="N17" s="151"/>
      <c r="O17" s="151"/>
      <c r="P17" s="151"/>
      <c r="Q17" s="151"/>
      <c r="R17" s="151"/>
      <c r="S17" s="151"/>
    </row>
    <row r="18" spans="1:19" x14ac:dyDescent="0.2">
      <c r="A18" s="151"/>
      <c r="B18" s="151"/>
      <c r="C18" s="151"/>
      <c r="D18" s="151"/>
      <c r="E18" s="151"/>
      <c r="F18" s="151"/>
      <c r="G18" s="151"/>
      <c r="H18" s="151"/>
      <c r="I18" s="151"/>
      <c r="J18" s="151"/>
      <c r="K18" s="151"/>
      <c r="L18" s="151"/>
      <c r="M18" s="151"/>
      <c r="N18" s="151"/>
      <c r="O18" s="151"/>
      <c r="P18" s="151"/>
      <c r="Q18" s="151"/>
      <c r="R18" s="151"/>
      <c r="S18" s="151"/>
    </row>
    <row r="19" spans="1:19" x14ac:dyDescent="0.2">
      <c r="A19" s="151"/>
      <c r="B19" s="151"/>
      <c r="C19" s="151"/>
      <c r="D19" s="151"/>
      <c r="E19" s="151"/>
      <c r="F19" s="151"/>
      <c r="G19" s="151"/>
      <c r="H19" s="151"/>
      <c r="I19" s="151"/>
      <c r="J19" s="151"/>
      <c r="K19" s="151"/>
      <c r="L19" s="151"/>
      <c r="M19" s="151"/>
      <c r="N19" s="151"/>
      <c r="O19" s="151"/>
      <c r="P19" s="151"/>
      <c r="Q19" s="151"/>
      <c r="R19" s="151"/>
      <c r="S19" s="151"/>
    </row>
    <row r="20" spans="1:19" x14ac:dyDescent="0.2">
      <c r="A20" s="151"/>
      <c r="B20" s="151"/>
      <c r="C20" s="151"/>
      <c r="D20" s="151"/>
      <c r="E20" s="151"/>
      <c r="F20" s="151"/>
      <c r="G20" s="151"/>
      <c r="H20" s="151"/>
      <c r="I20" s="151"/>
      <c r="J20" s="151"/>
      <c r="K20" s="151"/>
      <c r="L20" s="151"/>
      <c r="M20" s="151"/>
      <c r="N20" s="151"/>
      <c r="O20" s="151"/>
      <c r="P20" s="151"/>
      <c r="Q20" s="151"/>
      <c r="R20" s="151"/>
      <c r="S20" s="151"/>
    </row>
    <row r="21" spans="1:19" x14ac:dyDescent="0.2">
      <c r="A21" s="151"/>
      <c r="B21" s="151"/>
      <c r="C21" s="151"/>
      <c r="D21" s="151"/>
      <c r="E21" s="151"/>
      <c r="F21" s="151"/>
      <c r="G21" s="151"/>
      <c r="H21" s="151"/>
      <c r="I21" s="151"/>
      <c r="J21" s="151"/>
      <c r="K21" s="151"/>
      <c r="L21" s="151"/>
      <c r="M21" s="151"/>
      <c r="N21" s="151"/>
      <c r="O21" s="151"/>
      <c r="P21" s="151"/>
      <c r="Q21" s="151"/>
      <c r="R21" s="151"/>
      <c r="S21" s="151"/>
    </row>
    <row r="22" spans="1:19" x14ac:dyDescent="0.2">
      <c r="A22" s="151"/>
      <c r="B22" s="151"/>
      <c r="C22" s="151"/>
      <c r="D22" s="151"/>
      <c r="E22" s="151"/>
      <c r="F22" s="151"/>
      <c r="G22" s="151"/>
      <c r="H22" s="151"/>
      <c r="I22" s="151"/>
      <c r="J22" s="151"/>
      <c r="K22" s="151"/>
      <c r="L22" s="151"/>
      <c r="M22" s="151"/>
      <c r="N22" s="151"/>
      <c r="O22" s="151"/>
      <c r="P22" s="151"/>
      <c r="Q22" s="151"/>
      <c r="R22" s="151"/>
      <c r="S22" s="151"/>
    </row>
    <row r="23" spans="1:19" x14ac:dyDescent="0.2">
      <c r="A23" s="151"/>
      <c r="B23" s="151"/>
      <c r="C23" s="151"/>
      <c r="D23" s="151"/>
      <c r="E23" s="151"/>
      <c r="F23" s="151"/>
      <c r="G23" s="151"/>
      <c r="H23" s="151"/>
      <c r="I23" s="151"/>
      <c r="J23" s="151"/>
      <c r="K23" s="151"/>
      <c r="L23" s="151"/>
      <c r="M23" s="151"/>
      <c r="N23" s="151"/>
      <c r="O23" s="151"/>
      <c r="P23" s="151"/>
      <c r="Q23" s="151"/>
      <c r="R23" s="151"/>
      <c r="S23" s="151"/>
    </row>
    <row r="24" spans="1:19" x14ac:dyDescent="0.2">
      <c r="A24" s="151"/>
      <c r="B24" s="151"/>
      <c r="C24" s="151"/>
      <c r="D24" s="151"/>
      <c r="E24" s="151"/>
      <c r="F24" s="151"/>
      <c r="G24" s="151"/>
      <c r="H24" s="151"/>
      <c r="I24" s="151"/>
      <c r="J24" s="151"/>
      <c r="K24" s="151"/>
      <c r="L24" s="151"/>
      <c r="M24" s="151"/>
      <c r="N24" s="151"/>
      <c r="O24" s="151"/>
      <c r="P24" s="151"/>
      <c r="Q24" s="151"/>
      <c r="R24" s="151"/>
      <c r="S24" s="151"/>
    </row>
    <row r="25" spans="1:19" x14ac:dyDescent="0.2">
      <c r="A25" s="151"/>
      <c r="B25" s="151"/>
      <c r="C25" s="151"/>
      <c r="D25" s="151"/>
      <c r="E25" s="151"/>
      <c r="F25" s="151"/>
      <c r="G25" s="151"/>
      <c r="H25" s="151"/>
      <c r="I25" s="151"/>
      <c r="J25" s="151"/>
      <c r="K25" s="151"/>
      <c r="L25" s="151"/>
      <c r="M25" s="151"/>
      <c r="N25" s="151"/>
      <c r="O25" s="151"/>
      <c r="P25" s="151"/>
      <c r="Q25" s="151"/>
      <c r="R25" s="151"/>
      <c r="S25" s="151"/>
    </row>
    <row r="26" spans="1:19" x14ac:dyDescent="0.2">
      <c r="A26" s="151"/>
      <c r="B26" s="151"/>
      <c r="C26" s="151"/>
      <c r="D26" s="151"/>
      <c r="E26" s="151"/>
      <c r="F26" s="151"/>
      <c r="G26" s="151"/>
      <c r="H26" s="151"/>
      <c r="I26" s="151"/>
      <c r="J26" s="151"/>
      <c r="K26" s="151"/>
      <c r="L26" s="151"/>
      <c r="M26" s="151"/>
      <c r="N26" s="151"/>
      <c r="O26" s="151"/>
      <c r="P26" s="151"/>
      <c r="Q26" s="151"/>
      <c r="R26" s="151"/>
      <c r="S26" s="151"/>
    </row>
    <row r="27" spans="1:19" x14ac:dyDescent="0.2">
      <c r="A27" s="151"/>
      <c r="B27" s="151"/>
      <c r="C27" s="151"/>
      <c r="D27" s="151"/>
      <c r="E27" s="151"/>
      <c r="F27" s="151"/>
      <c r="G27" s="151"/>
      <c r="H27" s="151"/>
      <c r="I27" s="151"/>
      <c r="J27" s="151"/>
      <c r="K27" s="151"/>
      <c r="L27" s="151"/>
      <c r="M27" s="151"/>
      <c r="N27" s="151"/>
      <c r="O27" s="151"/>
      <c r="P27" s="151"/>
      <c r="Q27" s="151"/>
      <c r="R27" s="151"/>
      <c r="S27" s="151"/>
    </row>
    <row r="28" spans="1:19" x14ac:dyDescent="0.2">
      <c r="A28" s="151"/>
      <c r="B28" s="151"/>
      <c r="C28" s="151"/>
      <c r="D28" s="151"/>
      <c r="E28" s="151"/>
      <c r="F28" s="151"/>
      <c r="G28" s="151"/>
      <c r="H28" s="151"/>
      <c r="I28" s="151"/>
      <c r="J28" s="151"/>
      <c r="K28" s="151"/>
      <c r="L28" s="151"/>
      <c r="M28" s="151"/>
      <c r="N28" s="151"/>
      <c r="O28" s="151"/>
      <c r="P28" s="151"/>
      <c r="Q28" s="151"/>
      <c r="R28" s="151"/>
      <c r="S28" s="151"/>
    </row>
    <row r="29" spans="1:19" x14ac:dyDescent="0.2">
      <c r="A29" s="151"/>
      <c r="B29" s="151"/>
      <c r="C29" s="151"/>
      <c r="D29" s="151"/>
      <c r="E29" s="151"/>
      <c r="F29" s="151"/>
      <c r="G29" s="151"/>
      <c r="H29" s="151"/>
      <c r="I29" s="151"/>
      <c r="J29" s="151"/>
      <c r="K29" s="151"/>
      <c r="L29" s="151"/>
      <c r="M29" s="151"/>
      <c r="N29" s="151"/>
      <c r="O29" s="151"/>
      <c r="P29" s="151"/>
      <c r="Q29" s="151"/>
      <c r="R29" s="151"/>
      <c r="S29" s="151"/>
    </row>
    <row r="30" spans="1:19" x14ac:dyDescent="0.2">
      <c r="A30" s="151"/>
      <c r="B30" s="151"/>
      <c r="C30" s="151"/>
      <c r="D30" s="151"/>
      <c r="E30" s="151"/>
      <c r="F30" s="151"/>
      <c r="G30" s="151"/>
      <c r="H30" s="151"/>
      <c r="I30" s="151"/>
      <c r="J30" s="151"/>
      <c r="K30" s="151"/>
      <c r="L30" s="151"/>
      <c r="M30" s="151"/>
      <c r="N30" s="151"/>
      <c r="O30" s="151"/>
      <c r="P30" s="151"/>
      <c r="Q30" s="151"/>
      <c r="R30" s="151"/>
      <c r="S30" s="151"/>
    </row>
    <row r="31" spans="1:19" x14ac:dyDescent="0.2">
      <c r="A31" s="151"/>
      <c r="B31" s="151"/>
      <c r="C31" s="151"/>
      <c r="D31" s="151"/>
      <c r="E31" s="151"/>
      <c r="F31" s="151"/>
      <c r="G31" s="151"/>
      <c r="H31" s="151"/>
      <c r="I31" s="151"/>
      <c r="J31" s="151"/>
      <c r="K31" s="151"/>
      <c r="L31" s="151"/>
      <c r="M31" s="151"/>
      <c r="N31" s="151"/>
      <c r="O31" s="151"/>
      <c r="P31" s="151"/>
      <c r="Q31" s="151"/>
      <c r="R31" s="151"/>
      <c r="S31" s="151"/>
    </row>
    <row r="32" spans="1:19" x14ac:dyDescent="0.2">
      <c r="A32" s="151"/>
      <c r="B32" s="151"/>
      <c r="C32" s="151"/>
      <c r="D32" s="151"/>
      <c r="E32" s="151"/>
      <c r="F32" s="151"/>
      <c r="G32" s="151"/>
      <c r="H32" s="151"/>
      <c r="I32" s="151"/>
      <c r="J32" s="151"/>
      <c r="K32" s="151"/>
      <c r="L32" s="151"/>
      <c r="M32" s="151"/>
      <c r="N32" s="151"/>
      <c r="O32" s="151"/>
      <c r="P32" s="151"/>
      <c r="Q32" s="151"/>
      <c r="R32" s="151"/>
      <c r="S32" s="151"/>
    </row>
    <row r="33" spans="1:19" x14ac:dyDescent="0.2">
      <c r="A33" s="151"/>
      <c r="B33" s="151"/>
      <c r="C33" s="151"/>
      <c r="D33" s="151"/>
      <c r="E33" s="151"/>
      <c r="F33" s="151"/>
      <c r="G33" s="151"/>
      <c r="H33" s="151"/>
      <c r="I33" s="151"/>
      <c r="J33" s="151"/>
      <c r="K33" s="151"/>
      <c r="L33" s="151"/>
      <c r="M33" s="151"/>
      <c r="N33" s="151"/>
      <c r="O33" s="151"/>
      <c r="P33" s="151"/>
      <c r="Q33" s="151"/>
      <c r="R33" s="151"/>
      <c r="S33" s="151"/>
    </row>
    <row r="34" spans="1:19" x14ac:dyDescent="0.2">
      <c r="A34" s="151"/>
      <c r="B34" s="151"/>
      <c r="C34" s="151"/>
      <c r="D34" s="151"/>
      <c r="E34" s="151"/>
      <c r="F34" s="151"/>
      <c r="G34" s="151"/>
      <c r="H34" s="151"/>
      <c r="I34" s="151"/>
      <c r="J34" s="151"/>
      <c r="K34" s="151"/>
      <c r="L34" s="151"/>
      <c r="M34" s="151"/>
      <c r="N34" s="151"/>
      <c r="O34" s="151"/>
      <c r="P34" s="151"/>
      <c r="Q34" s="151"/>
      <c r="R34" s="151"/>
      <c r="S34" s="151"/>
    </row>
    <row r="35" spans="1:19" x14ac:dyDescent="0.2">
      <c r="A35" s="151"/>
      <c r="B35" s="151"/>
      <c r="C35" s="151"/>
      <c r="D35" s="151"/>
      <c r="E35" s="151"/>
      <c r="F35" s="151"/>
      <c r="G35" s="151"/>
      <c r="H35" s="151"/>
      <c r="I35" s="151"/>
      <c r="J35" s="151"/>
      <c r="K35" s="151"/>
      <c r="L35" s="151"/>
      <c r="M35" s="151"/>
      <c r="N35" s="151"/>
      <c r="O35" s="151"/>
      <c r="P35" s="151"/>
      <c r="Q35" s="151"/>
      <c r="R35" s="151"/>
      <c r="S35" s="151"/>
    </row>
    <row r="36" spans="1:19" x14ac:dyDescent="0.2">
      <c r="A36" s="151"/>
      <c r="B36" s="151"/>
      <c r="C36" s="151"/>
      <c r="D36" s="151"/>
      <c r="E36" s="151"/>
      <c r="F36" s="151"/>
      <c r="G36" s="151"/>
      <c r="H36" s="151"/>
      <c r="I36" s="151"/>
      <c r="J36" s="151"/>
      <c r="K36" s="151"/>
      <c r="L36" s="151"/>
      <c r="M36" s="151"/>
      <c r="N36" s="151"/>
      <c r="O36" s="151"/>
      <c r="P36" s="151"/>
      <c r="Q36" s="151"/>
      <c r="R36" s="151"/>
      <c r="S36" s="151"/>
    </row>
    <row r="37" spans="1:19" x14ac:dyDescent="0.2">
      <c r="A37" s="151"/>
      <c r="B37" s="151"/>
      <c r="C37" s="151"/>
      <c r="D37" s="151"/>
      <c r="E37" s="151"/>
      <c r="F37" s="151"/>
      <c r="G37" s="151"/>
      <c r="H37" s="151"/>
      <c r="I37" s="151"/>
      <c r="J37" s="151"/>
      <c r="K37" s="151"/>
      <c r="L37" s="151"/>
      <c r="M37" s="151"/>
      <c r="N37" s="151"/>
      <c r="O37" s="151"/>
      <c r="P37" s="151"/>
      <c r="Q37" s="151"/>
      <c r="R37" s="151"/>
      <c r="S37" s="151"/>
    </row>
    <row r="38" spans="1:19" x14ac:dyDescent="0.2">
      <c r="A38" s="151"/>
      <c r="B38" s="151"/>
      <c r="C38" s="151"/>
      <c r="D38" s="151"/>
      <c r="E38" s="151"/>
      <c r="F38" s="151"/>
      <c r="G38" s="151"/>
      <c r="H38" s="151"/>
      <c r="I38" s="151"/>
      <c r="J38" s="151"/>
      <c r="K38" s="151"/>
      <c r="L38" s="151"/>
      <c r="M38" s="151"/>
      <c r="N38" s="151"/>
      <c r="O38" s="151"/>
      <c r="P38" s="151"/>
      <c r="Q38" s="151"/>
      <c r="R38" s="151"/>
      <c r="S38" s="151"/>
    </row>
    <row r="39" spans="1:19" x14ac:dyDescent="0.2">
      <c r="A39" s="151"/>
      <c r="B39" s="151"/>
      <c r="C39" s="151"/>
      <c r="D39" s="151"/>
      <c r="E39" s="151"/>
      <c r="F39" s="151"/>
      <c r="G39" s="151"/>
      <c r="H39" s="151"/>
      <c r="I39" s="151"/>
      <c r="J39" s="151"/>
      <c r="K39" s="151"/>
      <c r="L39" s="151"/>
      <c r="M39" s="151"/>
      <c r="N39" s="151"/>
      <c r="O39" s="151"/>
      <c r="P39" s="151"/>
      <c r="Q39" s="151"/>
      <c r="R39" s="151"/>
      <c r="S39" s="151"/>
    </row>
    <row r="40" spans="1:19" x14ac:dyDescent="0.2">
      <c r="A40" s="151"/>
      <c r="B40" s="151"/>
      <c r="C40" s="151"/>
      <c r="D40" s="151"/>
      <c r="E40" s="151"/>
      <c r="F40" s="151"/>
      <c r="G40" s="151"/>
      <c r="H40" s="151"/>
      <c r="I40" s="151"/>
      <c r="J40" s="151"/>
      <c r="K40" s="151"/>
      <c r="L40" s="151"/>
      <c r="M40" s="151"/>
      <c r="N40" s="151"/>
      <c r="O40" s="151"/>
      <c r="P40" s="151"/>
      <c r="Q40" s="151"/>
      <c r="R40" s="151"/>
      <c r="S40" s="151"/>
    </row>
    <row r="41" spans="1:19" x14ac:dyDescent="0.2">
      <c r="A41" s="151"/>
      <c r="B41" s="151"/>
      <c r="C41" s="151"/>
      <c r="D41" s="151"/>
      <c r="E41" s="151"/>
      <c r="F41" s="151"/>
      <c r="G41" s="151"/>
      <c r="H41" s="151"/>
      <c r="I41" s="151"/>
      <c r="J41" s="151"/>
      <c r="K41" s="151"/>
      <c r="L41" s="151"/>
      <c r="M41" s="151"/>
      <c r="N41" s="151"/>
      <c r="O41" s="151"/>
      <c r="P41" s="151"/>
      <c r="Q41" s="151"/>
      <c r="R41" s="151"/>
      <c r="S41" s="151"/>
    </row>
    <row r="42" spans="1:19" x14ac:dyDescent="0.2">
      <c r="A42" s="151"/>
      <c r="B42" s="151"/>
      <c r="C42" s="151"/>
      <c r="D42" s="151"/>
      <c r="E42" s="151"/>
      <c r="F42" s="151"/>
      <c r="G42" s="151"/>
      <c r="H42" s="151"/>
      <c r="I42" s="151"/>
      <c r="J42" s="151"/>
      <c r="K42" s="151"/>
      <c r="L42" s="151"/>
      <c r="M42" s="151"/>
      <c r="N42" s="151"/>
      <c r="O42" s="151"/>
      <c r="P42" s="151"/>
      <c r="Q42" s="151"/>
      <c r="R42" s="151"/>
      <c r="S42" s="151"/>
    </row>
    <row r="43" spans="1:19" x14ac:dyDescent="0.2">
      <c r="A43" s="151"/>
      <c r="B43" s="151"/>
      <c r="C43" s="151"/>
      <c r="D43" s="151"/>
      <c r="E43" s="151"/>
      <c r="F43" s="151"/>
      <c r="G43" s="151"/>
      <c r="H43" s="151"/>
      <c r="I43" s="151"/>
      <c r="J43" s="151"/>
      <c r="K43" s="151"/>
      <c r="L43" s="151"/>
      <c r="M43" s="151"/>
      <c r="N43" s="151"/>
      <c r="O43" s="151"/>
      <c r="P43" s="151"/>
      <c r="Q43" s="151"/>
      <c r="R43" s="151"/>
      <c r="S43" s="151"/>
    </row>
    <row r="44" spans="1:19" x14ac:dyDescent="0.2">
      <c r="A44" s="151"/>
      <c r="B44" s="151"/>
      <c r="C44" s="151"/>
      <c r="D44" s="151"/>
      <c r="E44" s="151"/>
      <c r="F44" s="151"/>
      <c r="G44" s="151"/>
      <c r="H44" s="151"/>
      <c r="I44" s="151"/>
      <c r="J44" s="151"/>
      <c r="K44" s="151"/>
      <c r="L44" s="151"/>
      <c r="M44" s="151"/>
      <c r="N44" s="151"/>
      <c r="O44" s="151"/>
      <c r="P44" s="151"/>
      <c r="Q44" s="151"/>
      <c r="R44" s="151"/>
      <c r="S44" s="151"/>
    </row>
    <row r="45" spans="1:19" x14ac:dyDescent="0.2">
      <c r="A45" s="151"/>
      <c r="B45" s="151"/>
      <c r="C45" s="151"/>
      <c r="D45" s="151"/>
      <c r="E45" s="151"/>
      <c r="F45" s="151"/>
      <c r="G45" s="151"/>
      <c r="H45" s="151"/>
      <c r="I45" s="151"/>
      <c r="J45" s="151"/>
      <c r="K45" s="151"/>
      <c r="L45" s="151"/>
      <c r="M45" s="151"/>
      <c r="N45" s="151"/>
      <c r="O45" s="151"/>
      <c r="P45" s="151"/>
      <c r="Q45" s="151"/>
      <c r="R45" s="151"/>
      <c r="S45" s="151"/>
    </row>
    <row r="46" spans="1:19" x14ac:dyDescent="0.2">
      <c r="A46" s="151"/>
      <c r="B46" s="151"/>
      <c r="C46" s="151"/>
      <c r="D46" s="151"/>
      <c r="E46" s="151"/>
      <c r="F46" s="151"/>
      <c r="G46" s="151"/>
      <c r="H46" s="151"/>
      <c r="I46" s="151"/>
      <c r="J46" s="151"/>
      <c r="K46" s="151"/>
      <c r="L46" s="151"/>
      <c r="M46" s="151"/>
      <c r="N46" s="151"/>
      <c r="O46" s="151"/>
      <c r="P46" s="151"/>
      <c r="Q46" s="151"/>
      <c r="R46" s="151"/>
      <c r="S46" s="151"/>
    </row>
    <row r="47" spans="1:19" x14ac:dyDescent="0.2">
      <c r="A47" s="151"/>
      <c r="B47" s="151"/>
      <c r="C47" s="151"/>
      <c r="D47" s="151"/>
      <c r="E47" s="151"/>
      <c r="F47" s="151"/>
      <c r="G47" s="151"/>
      <c r="H47" s="151"/>
      <c r="I47" s="151"/>
      <c r="J47" s="151"/>
      <c r="K47" s="151"/>
      <c r="L47" s="151"/>
      <c r="M47" s="151"/>
      <c r="N47" s="151"/>
      <c r="O47" s="151"/>
      <c r="P47" s="151"/>
      <c r="Q47" s="151"/>
      <c r="R47" s="151"/>
      <c r="S47" s="151"/>
    </row>
    <row r="48" spans="1:19" x14ac:dyDescent="0.2">
      <c r="A48" s="151"/>
      <c r="B48" s="151"/>
      <c r="C48" s="151"/>
      <c r="D48" s="151"/>
      <c r="E48" s="151"/>
      <c r="F48" s="151"/>
      <c r="G48" s="151"/>
      <c r="H48" s="151"/>
      <c r="I48" s="151"/>
      <c r="J48" s="151"/>
      <c r="K48" s="151"/>
      <c r="L48" s="151"/>
      <c r="M48" s="151"/>
      <c r="N48" s="151"/>
      <c r="O48" s="151"/>
      <c r="P48" s="151"/>
      <c r="Q48" s="151"/>
      <c r="R48" s="151"/>
      <c r="S48" s="151"/>
    </row>
    <row r="49" spans="1:19" x14ac:dyDescent="0.2">
      <c r="A49" s="151"/>
      <c r="B49" s="151"/>
      <c r="C49" s="151"/>
      <c r="D49" s="151"/>
      <c r="E49" s="151"/>
      <c r="F49" s="151"/>
      <c r="G49" s="151"/>
      <c r="H49" s="151"/>
      <c r="I49" s="151"/>
      <c r="J49" s="151"/>
      <c r="K49" s="151"/>
      <c r="L49" s="151"/>
      <c r="M49" s="151"/>
      <c r="N49" s="151"/>
      <c r="O49" s="151"/>
      <c r="P49" s="151"/>
      <c r="Q49" s="151"/>
      <c r="R49" s="151"/>
      <c r="S49" s="151"/>
    </row>
    <row r="50" spans="1:19" x14ac:dyDescent="0.2">
      <c r="A50" s="151"/>
      <c r="B50" s="151"/>
      <c r="C50" s="151"/>
      <c r="D50" s="151"/>
      <c r="E50" s="151"/>
      <c r="F50" s="151"/>
      <c r="G50" s="151"/>
      <c r="H50" s="151"/>
      <c r="I50" s="151"/>
      <c r="J50" s="151"/>
      <c r="K50" s="151"/>
      <c r="L50" s="151"/>
      <c r="M50" s="151"/>
      <c r="N50" s="151"/>
      <c r="O50" s="151"/>
      <c r="P50" s="151"/>
      <c r="Q50" s="151"/>
      <c r="R50" s="151"/>
      <c r="S50" s="151"/>
    </row>
    <row r="51" spans="1:19" x14ac:dyDescent="0.2">
      <c r="A51" s="151"/>
      <c r="B51" s="151"/>
      <c r="C51" s="151"/>
      <c r="D51" s="151"/>
      <c r="E51" s="151"/>
      <c r="F51" s="151"/>
      <c r="G51" s="151"/>
      <c r="H51" s="151"/>
      <c r="I51" s="151"/>
      <c r="J51" s="151"/>
      <c r="K51" s="151"/>
      <c r="L51" s="151"/>
      <c r="M51" s="151"/>
      <c r="N51" s="151"/>
      <c r="O51" s="151"/>
      <c r="P51" s="151"/>
      <c r="Q51" s="151"/>
      <c r="R51" s="151"/>
      <c r="S51" s="151"/>
    </row>
  </sheetData>
  <mergeCells count="2">
    <mergeCell ref="A1:S22"/>
    <mergeCell ref="A23:S51"/>
  </mergeCells>
  <pageMargins left="0.7" right="0.7" top="0.75" bottom="0.75" header="0.3" footer="0.3"/>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Data solution</vt:lpstr>
      <vt:lpstr>Case Report</vt:lpstr>
      <vt:lpstr>Appendix</vt:lpstr>
    </vt:vector>
  </TitlesOfParts>
  <Company>Monash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Satheesh Seenivasan</dc:creator>
  <cp:lastModifiedBy>Pooja Sivakumar</cp:lastModifiedBy>
  <dcterms:created xsi:type="dcterms:W3CDTF">2012-08-19T13:42:44Z</dcterms:created>
  <dcterms:modified xsi:type="dcterms:W3CDTF">2020-10-18T09:14:03Z</dcterms:modified>
</cp:coreProperties>
</file>