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240" yWindow="60" windowWidth="20115" windowHeight="8010"/>
  </bookViews>
  <sheets>
    <sheet name="Instructions" sheetId="5" r:id="rId1"/>
    <sheet name="Data Input" sheetId="2" r:id="rId2"/>
    <sheet name="Calculation" sheetId="3" r:id="rId3"/>
    <sheet name="Report" sheetId="4" r:id="rId4"/>
  </sheets>
  <definedNames>
    <definedName name="_xlnm._FilterDatabase" localSheetId="3" hidden="1">Report!$A$12:$B$26</definedName>
    <definedName name="Slicer_Product">#N/A</definedName>
  </definedNames>
  <calcPr calcId="145621"/>
  <pivotCaches>
    <pivotCache cacheId="0" r:id="rId5"/>
    <pivotCache cacheId="1" r:id="rId6"/>
    <pivotCache cacheId="2" r:id="rId7"/>
    <pivotCache cacheId="3"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Lst>
</workbook>
</file>

<file path=xl/calcChain.xml><?xml version="1.0" encoding="utf-8"?>
<calcChain xmlns="http://schemas.openxmlformats.org/spreadsheetml/2006/main">
  <c r="A19" i="4" l="1"/>
  <c r="A20" i="4"/>
  <c r="A21" i="4"/>
  <c r="A22" i="4"/>
  <c r="A23" i="4"/>
  <c r="A24" i="4"/>
  <c r="A25" i="4"/>
  <c r="A26" i="4"/>
  <c r="A29" i="4"/>
  <c r="A30" i="4"/>
  <c r="A31" i="4"/>
  <c r="A32" i="4"/>
  <c r="A33" i="4"/>
  <c r="F42" i="4"/>
  <c r="F30" i="4"/>
  <c r="E38" i="4"/>
  <c r="D30" i="4"/>
  <c r="D31" i="4"/>
  <c r="D41" i="4"/>
  <c r="C39" i="4"/>
  <c r="C29" i="4"/>
  <c r="B37" i="4"/>
  <c r="F40" i="4"/>
  <c r="E42" i="4"/>
  <c r="D35" i="4"/>
  <c r="C32" i="4"/>
  <c r="B31" i="4"/>
  <c r="B42" i="4"/>
  <c r="E32" i="4"/>
  <c r="D29" i="4"/>
  <c r="B30" i="4"/>
  <c r="B41" i="4"/>
  <c r="F34" i="4"/>
  <c r="F29" i="4"/>
  <c r="D34" i="4"/>
  <c r="C42" i="4"/>
  <c r="B36" i="4"/>
  <c r="F38" i="4"/>
  <c r="F39" i="4"/>
  <c r="F33" i="4"/>
  <c r="E30" i="4"/>
  <c r="E31" i="4"/>
  <c r="E36" i="4"/>
  <c r="E41" i="4"/>
  <c r="D38" i="4"/>
  <c r="D39" i="4"/>
  <c r="D33" i="4"/>
  <c r="C30" i="4"/>
  <c r="C31" i="4"/>
  <c r="C36" i="4"/>
  <c r="C41" i="4"/>
  <c r="B34" i="4"/>
  <c r="B35" i="4"/>
  <c r="B40" i="4"/>
  <c r="F32" i="4"/>
  <c r="F37" i="4"/>
  <c r="E34" i="4"/>
  <c r="E35" i="4"/>
  <c r="E40" i="4"/>
  <c r="E29" i="4"/>
  <c r="D42" i="4"/>
  <c r="D32" i="4"/>
  <c r="D37" i="4"/>
  <c r="C34" i="4"/>
  <c r="C35" i="4"/>
  <c r="C40" i="4"/>
  <c r="B29" i="4"/>
  <c r="B38" i="4"/>
  <c r="B39" i="4"/>
  <c r="B33" i="4"/>
  <c r="F31" i="4"/>
  <c r="F36" i="4"/>
  <c r="F41" i="4"/>
  <c r="E39" i="4"/>
  <c r="E33" i="4"/>
  <c r="D36" i="4"/>
  <c r="C38" i="4"/>
  <c r="C33" i="4"/>
  <c r="B32" i="4"/>
  <c r="F35" i="4"/>
  <c r="E37" i="4"/>
  <c r="D40" i="4"/>
  <c r="C37" i="4"/>
  <c r="A34" i="4" l="1"/>
  <c r="A35" i="4"/>
  <c r="A36" i="4"/>
  <c r="A37" i="4"/>
  <c r="A38" i="4"/>
  <c r="A39" i="4"/>
  <c r="A40" i="4"/>
  <c r="A41" i="4"/>
  <c r="A42" i="4"/>
  <c r="A14" i="4" l="1"/>
  <c r="A15" i="4"/>
  <c r="A16" i="4"/>
  <c r="A17" i="4"/>
  <c r="A18" i="4"/>
  <c r="A13" i="4"/>
  <c r="B40" i="3"/>
  <c r="G28" i="3"/>
  <c r="E23" i="3"/>
  <c r="D31" i="3"/>
  <c r="C30" i="3"/>
  <c r="B29" i="3"/>
  <c r="B10" i="3"/>
  <c r="F26" i="3"/>
  <c r="E33" i="3"/>
  <c r="D20" i="3"/>
  <c r="C20" i="3"/>
  <c r="B16" i="3"/>
  <c r="G24" i="3"/>
  <c r="F24" i="3"/>
  <c r="E32" i="3"/>
  <c r="D33" i="3"/>
  <c r="C29" i="3"/>
  <c r="B8" i="3"/>
  <c r="G29" i="3"/>
  <c r="F27" i="3"/>
  <c r="E30" i="3"/>
  <c r="D28" i="3"/>
  <c r="B26" i="3"/>
  <c r="B39" i="3"/>
  <c r="G21" i="3"/>
  <c r="F30" i="3"/>
  <c r="E29" i="3"/>
  <c r="D30" i="3"/>
  <c r="C24" i="3"/>
  <c r="B32" i="3"/>
  <c r="B15" i="3"/>
  <c r="F32" i="3"/>
  <c r="D27" i="3"/>
  <c r="C26" i="3"/>
  <c r="B25" i="3"/>
  <c r="B6" i="3"/>
  <c r="G30" i="3"/>
  <c r="F25" i="3"/>
  <c r="E20" i="3"/>
  <c r="B21" i="3"/>
  <c r="B27" i="3"/>
  <c r="B9" i="3"/>
  <c r="G32" i="3"/>
  <c r="F28" i="3"/>
  <c r="E21" i="3"/>
  <c r="D26" i="3"/>
  <c r="C33" i="3"/>
  <c r="F31" i="3"/>
  <c r="B42" i="3"/>
  <c r="B38" i="3"/>
  <c r="G23" i="3"/>
  <c r="F33" i="3"/>
  <c r="E28" i="3"/>
  <c r="D21" i="3"/>
  <c r="C25" i="3"/>
  <c r="B4" i="3"/>
  <c r="B13" i="3"/>
  <c r="E25" i="3"/>
  <c r="D22" i="3"/>
  <c r="C31" i="3"/>
  <c r="B28" i="3"/>
  <c r="B11" i="3"/>
  <c r="G20" i="3"/>
  <c r="E27" i="3"/>
  <c r="D25" i="3"/>
  <c r="C23" i="3"/>
  <c r="B22" i="3"/>
  <c r="B14" i="3"/>
  <c r="G27" i="3"/>
  <c r="F29" i="3"/>
  <c r="D23" i="3"/>
  <c r="C22" i="3"/>
  <c r="B31" i="3"/>
  <c r="B7" i="3"/>
  <c r="F20" i="3"/>
  <c r="G31" i="3"/>
  <c r="B41" i="3"/>
  <c r="G26" i="3"/>
  <c r="F21" i="3"/>
  <c r="E26" i="3"/>
  <c r="B20" i="3"/>
  <c r="B23" i="3"/>
  <c r="B5" i="3"/>
  <c r="G33" i="3"/>
  <c r="E24" i="3"/>
  <c r="D32" i="3"/>
  <c r="C21" i="3"/>
  <c r="B30" i="3"/>
  <c r="G25" i="3"/>
  <c r="F23" i="3"/>
  <c r="E22" i="3"/>
  <c r="D24" i="3"/>
  <c r="C28" i="3"/>
  <c r="B33" i="3"/>
  <c r="B3" i="3"/>
  <c r="F22" i="3"/>
  <c r="E31" i="3"/>
  <c r="D29" i="3"/>
  <c r="C27" i="3"/>
  <c r="B24" i="3"/>
  <c r="G22" i="3"/>
  <c r="C32" i="3"/>
  <c r="B12" i="3"/>
  <c r="B21" i="4"/>
  <c r="B18" i="4"/>
  <c r="B22" i="4"/>
  <c r="B16" i="4"/>
  <c r="B20" i="4"/>
  <c r="B17" i="4"/>
  <c r="B13" i="4"/>
  <c r="B14" i="4"/>
  <c r="B19" i="4"/>
  <c r="B23" i="4"/>
  <c r="B24" i="4"/>
  <c r="B26" i="4"/>
  <c r="B25" i="4"/>
  <c r="B15" i="4"/>
  <c r="D3" i="3" l="1"/>
  <c r="C4" i="3"/>
  <c r="C5" i="3"/>
  <c r="C6" i="3"/>
  <c r="C7" i="3"/>
  <c r="C8" i="3"/>
  <c r="C9" i="3"/>
  <c r="C10" i="3"/>
  <c r="C11" i="3"/>
  <c r="C12" i="3"/>
  <c r="C13" i="3"/>
  <c r="C14" i="3"/>
  <c r="C15" i="3"/>
  <c r="C16" i="3"/>
  <c r="H26" i="3"/>
  <c r="H30" i="3"/>
  <c r="D16" i="3" l="1"/>
  <c r="D12" i="3"/>
  <c r="D8" i="3"/>
  <c r="D4" i="3"/>
  <c r="D15" i="3"/>
  <c r="D11" i="3"/>
  <c r="D7" i="3"/>
  <c r="D14" i="3"/>
  <c r="D10" i="3"/>
  <c r="D6" i="3"/>
  <c r="D13" i="3"/>
  <c r="D9" i="3"/>
  <c r="D5" i="3"/>
  <c r="H22" i="3"/>
  <c r="C48" i="3" s="1"/>
  <c r="H33" i="3"/>
  <c r="B59" i="3" s="1"/>
  <c r="H21" i="3"/>
  <c r="C47" i="3" s="1"/>
  <c r="H25" i="3"/>
  <c r="C51" i="3" s="1"/>
  <c r="H32" i="3"/>
  <c r="B58" i="3" s="1"/>
  <c r="H28" i="3"/>
  <c r="C54" i="3" s="1"/>
  <c r="H24" i="3"/>
  <c r="C50" i="3" s="1"/>
  <c r="H20" i="3"/>
  <c r="B46" i="3" s="1"/>
  <c r="H29" i="3"/>
  <c r="C55" i="3" s="1"/>
  <c r="H31" i="3"/>
  <c r="C57" i="3" s="1"/>
  <c r="H27" i="3"/>
  <c r="C53" i="3" s="1"/>
  <c r="H23" i="3"/>
  <c r="C49" i="3" s="1"/>
  <c r="C58" i="3"/>
  <c r="B56" i="3"/>
  <c r="C56" i="3"/>
  <c r="B52" i="3"/>
  <c r="C52" i="3"/>
  <c r="B50" i="3" l="1"/>
  <c r="D50" i="3" s="1"/>
  <c r="B53" i="3"/>
  <c r="D53" i="3" s="1"/>
  <c r="B47" i="3"/>
  <c r="D47" i="3" s="1"/>
  <c r="B51" i="3"/>
  <c r="D51" i="3" s="1"/>
  <c r="B49" i="3"/>
  <c r="D58" i="3"/>
  <c r="C59" i="3"/>
  <c r="D59" i="3" s="1"/>
  <c r="D52" i="3"/>
  <c r="B48" i="3"/>
  <c r="D48" i="3" s="1"/>
  <c r="C46" i="3"/>
  <c r="D46" i="3" s="1"/>
  <c r="D49" i="3"/>
  <c r="D56" i="3"/>
  <c r="B55" i="3"/>
  <c r="D55" i="3" s="1"/>
  <c r="B57" i="3"/>
  <c r="D57" i="3" s="1"/>
  <c r="B54" i="3"/>
  <c r="D54" i="3" s="1"/>
  <c r="H34" i="3"/>
  <c r="C3" i="3"/>
</calcChain>
</file>

<file path=xl/sharedStrings.xml><?xml version="1.0" encoding="utf-8"?>
<sst xmlns="http://schemas.openxmlformats.org/spreadsheetml/2006/main" count="407" uniqueCount="116">
  <si>
    <t>Product</t>
  </si>
  <si>
    <t>Type</t>
  </si>
  <si>
    <t>Unit cost</t>
  </si>
  <si>
    <t>Sales Price</t>
  </si>
  <si>
    <t>iphone 8  256gb</t>
  </si>
  <si>
    <t>iphone</t>
  </si>
  <si>
    <t>iphone 8 64gb</t>
  </si>
  <si>
    <t>iphone 8 Plus 256GB</t>
  </si>
  <si>
    <t>iphone 7 32GB</t>
  </si>
  <si>
    <t>15inch Macbook Pro 256GB</t>
  </si>
  <si>
    <t>Macbook</t>
  </si>
  <si>
    <t>13inch Macbook Air 256GB</t>
  </si>
  <si>
    <t>Macbook Air 13inch 128GB</t>
  </si>
  <si>
    <t>Apple 21.5 inch imac 2.3Ghz</t>
  </si>
  <si>
    <t>desktop</t>
  </si>
  <si>
    <t>Apple 27 inch imac</t>
  </si>
  <si>
    <t>ipad mini 4 wifi 128gb</t>
  </si>
  <si>
    <t>ipad</t>
  </si>
  <si>
    <t>ipad 10.5 inch pro</t>
  </si>
  <si>
    <t>ipad 12.9 inch pro</t>
  </si>
  <si>
    <t>watch series 3 38mm</t>
  </si>
  <si>
    <t>watch</t>
  </si>
  <si>
    <t>watch series 3 42mm</t>
  </si>
  <si>
    <t>Name</t>
  </si>
  <si>
    <t>Department</t>
  </si>
  <si>
    <t>Monthly Sales Target</t>
  </si>
  <si>
    <t>Monthly Hours</t>
  </si>
  <si>
    <t>Shop</t>
  </si>
  <si>
    <t>Mary</t>
  </si>
  <si>
    <t>Sales</t>
  </si>
  <si>
    <t>Chadstone</t>
  </si>
  <si>
    <t>John</t>
  </si>
  <si>
    <t>Admin</t>
  </si>
  <si>
    <t>City</t>
  </si>
  <si>
    <t>Peter</t>
  </si>
  <si>
    <t>Sally</t>
  </si>
  <si>
    <t>Arthur</t>
  </si>
  <si>
    <t>Closing Inventory</t>
  </si>
  <si>
    <t>Product Type</t>
  </si>
  <si>
    <t>Opening Inventory July 17</t>
  </si>
  <si>
    <t>Employee</t>
  </si>
  <si>
    <t>Employees:</t>
  </si>
  <si>
    <t>Products:</t>
  </si>
  <si>
    <t>Quantity inventory on hand:</t>
  </si>
  <si>
    <t>Sales Quantity:</t>
  </si>
  <si>
    <t>Inventory turnover</t>
  </si>
  <si>
    <t>Ratios</t>
  </si>
  <si>
    <t>Unit sales of Jul-17</t>
  </si>
  <si>
    <t>Unit sales of Aug-17</t>
  </si>
  <si>
    <t>Unit sales of Sep-17</t>
  </si>
  <si>
    <t>Unit sales of Oct-17</t>
  </si>
  <si>
    <t>Unit sales of Nov-17</t>
  </si>
  <si>
    <t>Unit sales of Dec-17</t>
  </si>
  <si>
    <t>Average Inventory</t>
  </si>
  <si>
    <t>COGS</t>
  </si>
  <si>
    <t>Sales:</t>
  </si>
  <si>
    <t>Products</t>
  </si>
  <si>
    <t>Net sales</t>
  </si>
  <si>
    <t>Gross profit</t>
  </si>
  <si>
    <t>Gross margin ratio</t>
  </si>
  <si>
    <t xml:space="preserve"> Total</t>
  </si>
  <si>
    <t>Row Labels</t>
  </si>
  <si>
    <t>Grand Total</t>
  </si>
  <si>
    <t>Sales employee productivity ratio</t>
  </si>
  <si>
    <t xml:space="preserve"> Jul-17</t>
  </si>
  <si>
    <t xml:space="preserve"> Aug-17</t>
  </si>
  <si>
    <t xml:space="preserve"> Sep-17</t>
  </si>
  <si>
    <t xml:space="preserve"> Oct-17</t>
  </si>
  <si>
    <t xml:space="preserve"> Nov-17</t>
  </si>
  <si>
    <t xml:space="preserve"> Dec-17</t>
  </si>
  <si>
    <t>Total unit sold</t>
  </si>
  <si>
    <t>Apple Victoria Limited Dashboard</t>
  </si>
  <si>
    <t>Column Labels</t>
  </si>
  <si>
    <t>Sum of Inventory turnover</t>
  </si>
  <si>
    <t>Inventory Turnover</t>
  </si>
  <si>
    <t xml:space="preserve"> Sales employee productivity ratio</t>
  </si>
  <si>
    <t xml:space="preserve">Total sales </t>
  </si>
  <si>
    <t>(Total units sold/monthly working hours)</t>
  </si>
  <si>
    <t xml:space="preserve"> Sales growth ratio(JUL-AUG)</t>
  </si>
  <si>
    <t xml:space="preserve"> Sales growth ratio(AUG-SEP)</t>
  </si>
  <si>
    <t xml:space="preserve"> Sales growth ratio(SEP-OCT)</t>
  </si>
  <si>
    <t xml:space="preserve"> Sales growth ratio(OCT-NOV)</t>
  </si>
  <si>
    <t>Sales growth ratio(NOV-DEC)</t>
  </si>
  <si>
    <t xml:space="preserve"> Gross margin ratio</t>
  </si>
  <si>
    <t>Overall Trend</t>
  </si>
  <si>
    <t>The purpose of this spreadsheet is to provide clear instructions and layout of the steps of creating this Apple Victoria Limited dashboard.</t>
  </si>
  <si>
    <t>There are 4 worksheets in total:</t>
  </si>
  <si>
    <t>- Provides details in creating this dashboard.</t>
  </si>
  <si>
    <t>- All the data regarding products, employees, quantity of inventory on hand and also the sales quantity of Apple Victoria Limited are pasted in this worksheet.</t>
  </si>
  <si>
    <t>- The first ratio calculated in inventory turnover. It is obtained by dividing COGS to average inventory. It represents how quickly the inventories are sold and need to be replaced. Therefore, the higher it is, the better the indication of sales of a product. The sales manager is able to track which products are selling good and which are not and also to manage the inventory level to prevent out of stock.</t>
  </si>
  <si>
    <t>- The second ratio is sales growth ratio. It is calculated by getting the difference of sales unit of the two months, and dividing it by the sales unit of the earlier month. Therefore, 5 sales growth ratios are computed for each product for the period of July to December. The upper authority is able to view the monthly increase or decrease in sales (performance) of each product.</t>
  </si>
  <si>
    <t>- The third ratio is gross margin ratio. It is obtained by dividing the gross profit of each product to its net sales. With this ratio, the product with the highest and lowest profitability can be determined and further strategies can be taken.</t>
  </si>
  <si>
    <t>1) Instruction:</t>
  </si>
  <si>
    <t>2) Data input:</t>
  </si>
  <si>
    <t>3) Calculation of 4 ratios:</t>
  </si>
  <si>
    <t>-The first one is a customized data rule to control numeric or text data inputs. It has been applied in unit cost, monthly sales unit and monthly inventory quantity columns to ensure the data are numeric. Besides, the departments are ensured to be named instead of being represented by numbers.</t>
  </si>
  <si>
    <t>-The second data validation rule is also a customized range rule to ensure that the input of sales price is greater than the unit cost. It is also applied in monthly hour column to prevent too big amount included. Error messages will pop out if these two validation rules are not followed.</t>
  </si>
  <si>
    <t>-The third rule is by setting a dropdown list for the type of products and employee names.</t>
  </si>
  <si>
    <t>-The last data validation rule applied is the presence of an input message on the monthly sales target column to give reminder that admin department employees do not have a sales target.</t>
  </si>
  <si>
    <t>- Data validation rules are set for these data:</t>
  </si>
  <si>
    <t>- The first feature included in the dashboard is the use of pivot charts such as column charts and bar graphs to display the ratios clearly.</t>
  </si>
  <si>
    <t>4) Dashboard report:</t>
  </si>
  <si>
    <t>- The second feature of the dashboard is by having a spark line in a table. It shows clearly the overall trend of the sales of each product over the period.</t>
  </si>
  <si>
    <t>- The last ratio is sales employee productivity ratio. It is used to measure the sales performance of each employee for the bonus scheme. It is calculated by dividing the total output (total units sold by the employee) by the total input (monthly working hours). A higher ratio shows a better performance of the employee in selling the products.</t>
  </si>
  <si>
    <t>Sales Growth Ratio</t>
  </si>
  <si>
    <t>JUL-AUG</t>
  </si>
  <si>
    <t>AUG-SEP</t>
  </si>
  <si>
    <t>SEP-OCT</t>
  </si>
  <si>
    <t>OCT-NOV</t>
  </si>
  <si>
    <t>NOV-DEC</t>
  </si>
  <si>
    <t>High +ve growth</t>
  </si>
  <si>
    <t>High -ve growth</t>
  </si>
  <si>
    <t>- The third special feature included is the slicer function. Slicers for the products has been used to produce an interactive dashboard for viewers.</t>
  </si>
  <si>
    <t xml:space="preserve">- The last feature used is conditional formatting. Data bars to display inventory turnover and colours to indicate the level of sales growth have been applied.   </t>
  </si>
  <si>
    <t>(1091 words)</t>
  </si>
  <si>
    <t>Name: Yi Xiu Lim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</si>
</sst>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
    <numFmt numFmtId="165" formatCode="[$-409]mmm\-yy;@"/>
    <numFmt numFmtId="166" formatCode="0.0000"/>
  </numFmts>
  <fonts count="13" x14ac:knownFonts="1">
    <font>
      <sz val="11"/>
      <color theme="1"/>
      <name val="Calibri"/>
      <family val="2"/>
      <scheme val="minor"/>
    </font>
    <font>
      <sz val="14"/>
      <color theme="1"/>
      <name val="Calibri"/>
      <family val="2"/>
      <scheme val="minor"/>
    </font>
    <font>
      <b/>
      <sz val="24"/>
      <color theme="1"/>
      <name val="Calibri"/>
      <family val="2"/>
      <scheme val="minor"/>
    </font>
    <font>
      <b/>
      <sz val="11"/>
      <color rgb="FF0070C0"/>
      <name val="Calibri"/>
      <family val="2"/>
      <scheme val="minor"/>
    </font>
    <font>
      <b/>
      <sz val="11"/>
      <color rgb="FFFF0000"/>
      <name val="Calibri"/>
      <family val="2"/>
      <scheme val="minor"/>
    </font>
    <font>
      <sz val="28"/>
      <color theme="1"/>
      <name val="Arial"/>
      <family val="2"/>
    </font>
    <font>
      <sz val="18"/>
      <color theme="1"/>
      <name val="Calibri"/>
      <family val="2"/>
      <scheme val="minor"/>
    </font>
    <font>
      <b/>
      <sz val="12"/>
      <color theme="1"/>
      <name val="Calibri"/>
      <family val="2"/>
      <scheme val="minor"/>
    </font>
    <font>
      <sz val="12"/>
      <color theme="1"/>
      <name val="Calibri"/>
      <family val="2"/>
      <scheme val="minor"/>
    </font>
    <font>
      <sz val="20"/>
      <color theme="1"/>
      <name val="Calibri"/>
      <family val="2"/>
      <scheme val="minor"/>
    </font>
    <font>
      <sz val="10"/>
      <color theme="1"/>
      <name val="Calibri"/>
      <family val="2"/>
      <scheme val="minor"/>
    </font>
    <font>
      <b/>
      <sz val="10"/>
      <color theme="1"/>
      <name val="Calibri"/>
      <family val="2"/>
      <scheme val="minor"/>
    </font>
    <font>
      <b/>
      <sz val="8"/>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rgb="FFFF0000"/>
        <bgColor indexed="64"/>
      </patternFill>
    </fill>
    <fill>
      <patternFill patternType="solid">
        <fgColor rgb="FF92D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93">
    <xf numFmtId="0" fontId="0" fillId="0" borderId="0" xfId="0"/>
    <xf numFmtId="0" fontId="0" fillId="0" borderId="0" xfId="0" applyBorder="1"/>
    <xf numFmtId="0" fontId="1" fillId="0" borderId="0" xfId="0" applyFont="1" applyFill="1" applyAlignment="1">
      <alignment horizontal="left"/>
    </xf>
    <xf numFmtId="0" fontId="0" fillId="0" borderId="0" xfId="0" applyAlignment="1">
      <alignment horizontal="left"/>
    </xf>
    <xf numFmtId="0" fontId="1" fillId="0" borderId="1" xfId="0" applyFont="1" applyFill="1" applyBorder="1" applyAlignment="1">
      <alignment horizontal="left"/>
    </xf>
    <xf numFmtId="0" fontId="1" fillId="0" borderId="1" xfId="0" applyFont="1" applyFill="1" applyBorder="1" applyAlignment="1">
      <alignment horizontal="left" wrapText="1"/>
    </xf>
    <xf numFmtId="17" fontId="1" fillId="0" borderId="1" xfId="0" applyNumberFormat="1" applyFont="1" applyFill="1" applyBorder="1" applyAlignment="1">
      <alignment horizontal="left"/>
    </xf>
    <xf numFmtId="0" fontId="0" fillId="0" borderId="2" xfId="0" applyBorder="1"/>
    <xf numFmtId="0" fontId="0" fillId="0" borderId="0" xfId="0" applyAlignment="1">
      <alignment vertical="center"/>
    </xf>
    <xf numFmtId="17" fontId="1" fillId="0" borderId="1" xfId="0" applyNumberFormat="1" applyFont="1" applyFill="1" applyBorder="1" applyAlignment="1">
      <alignment horizontal="left" wrapText="1"/>
    </xf>
    <xf numFmtId="0" fontId="0" fillId="0" borderId="1" xfId="0" applyBorder="1" applyAlignment="1">
      <alignment horizontal="left"/>
    </xf>
    <xf numFmtId="164" fontId="0" fillId="0" borderId="1" xfId="0" applyNumberFormat="1" applyBorder="1" applyAlignment="1">
      <alignment horizontal="left"/>
    </xf>
    <xf numFmtId="0" fontId="0" fillId="0" borderId="1" xfId="0" applyBorder="1"/>
    <xf numFmtId="164" fontId="0" fillId="0" borderId="1" xfId="0" applyNumberFormat="1" applyBorder="1"/>
    <xf numFmtId="0" fontId="0" fillId="0" borderId="1" xfId="0" applyBorder="1" applyAlignment="1">
      <alignment vertical="center"/>
    </xf>
    <xf numFmtId="0" fontId="0" fillId="0" borderId="0" xfId="0" applyAlignment="1">
      <alignment horizontal="center"/>
    </xf>
    <xf numFmtId="0" fontId="0" fillId="0" borderId="2" xfId="0" applyBorder="1" applyAlignment="1">
      <alignment horizontal="center"/>
    </xf>
    <xf numFmtId="0" fontId="0" fillId="0" borderId="0" xfId="0" applyBorder="1" applyAlignment="1">
      <alignment horizontal="center"/>
    </xf>
    <xf numFmtId="0" fontId="2" fillId="0" borderId="0" xfId="0" applyFont="1"/>
    <xf numFmtId="0" fontId="2" fillId="0" borderId="0" xfId="0" applyFont="1" applyFill="1" applyAlignment="1">
      <alignment horizontal="left"/>
    </xf>
    <xf numFmtId="0" fontId="0" fillId="0" borderId="0" xfId="0" pivotButton="1"/>
    <xf numFmtId="0" fontId="0" fillId="0" borderId="0" xfId="0" applyNumberFormat="1"/>
    <xf numFmtId="0" fontId="3" fillId="0" borderId="0" xfId="0" applyFont="1"/>
    <xf numFmtId="0" fontId="0" fillId="0" borderId="0" xfId="0" applyAlignment="1">
      <alignment horizontal="left" indent="1"/>
    </xf>
    <xf numFmtId="166" fontId="0" fillId="0" borderId="0" xfId="0" applyNumberFormat="1"/>
    <xf numFmtId="0" fontId="0" fillId="2" borderId="1" xfId="0" applyFill="1" applyBorder="1"/>
    <xf numFmtId="0" fontId="0" fillId="2" borderId="1" xfId="0" applyFill="1" applyBorder="1" applyAlignment="1">
      <alignment horizontal="center"/>
    </xf>
    <xf numFmtId="0" fontId="0" fillId="3" borderId="1" xfId="0" applyFill="1" applyBorder="1"/>
    <xf numFmtId="0" fontId="0" fillId="3" borderId="3" xfId="0" applyFill="1" applyBorder="1"/>
    <xf numFmtId="0" fontId="0" fillId="3" borderId="1" xfId="0" applyFill="1" applyBorder="1" applyAlignment="1">
      <alignment horizontal="center"/>
    </xf>
    <xf numFmtId="0" fontId="0" fillId="4" borderId="1" xfId="0" applyFill="1" applyBorder="1"/>
    <xf numFmtId="0" fontId="4" fillId="0" borderId="0" xfId="0" applyFont="1"/>
    <xf numFmtId="0" fontId="0" fillId="5" borderId="0"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2" fontId="0" fillId="0" borderId="0" xfId="0" applyNumberFormat="1"/>
    <xf numFmtId="2" fontId="0" fillId="0" borderId="1" xfId="0" applyNumberFormat="1" applyBorder="1" applyAlignment="1">
      <alignment horizontal="center"/>
    </xf>
    <xf numFmtId="0" fontId="0" fillId="4" borderId="1" xfId="0" applyFill="1" applyBorder="1" applyAlignment="1">
      <alignment horizontal="center"/>
    </xf>
    <xf numFmtId="166" fontId="0" fillId="4" borderId="1" xfId="0" applyNumberFormat="1" applyFill="1" applyBorder="1" applyAlignment="1">
      <alignment horizontal="center"/>
    </xf>
    <xf numFmtId="2" fontId="0" fillId="2" borderId="1" xfId="0" applyNumberFormat="1" applyFill="1" applyBorder="1" applyAlignment="1">
      <alignment horizontal="center"/>
    </xf>
    <xf numFmtId="0" fontId="5" fillId="6" borderId="0" xfId="0" applyFont="1" applyFill="1"/>
    <xf numFmtId="0" fontId="0" fillId="6" borderId="0" xfId="0" applyFill="1"/>
    <xf numFmtId="0" fontId="0" fillId="0" borderId="4" xfId="0" applyBorder="1"/>
    <xf numFmtId="2" fontId="0" fillId="0" borderId="4" xfId="0" applyNumberFormat="1" applyBorder="1" applyAlignment="1">
      <alignment horizontal="center"/>
    </xf>
    <xf numFmtId="0" fontId="4" fillId="0" borderId="11" xfId="0" applyFont="1" applyBorder="1"/>
    <xf numFmtId="0" fontId="0" fillId="0" borderId="11" xfId="0" applyBorder="1"/>
    <xf numFmtId="0" fontId="0" fillId="0" borderId="3" xfId="0" applyBorder="1"/>
    <xf numFmtId="0" fontId="4" fillId="0" borderId="3" xfId="0" applyFont="1" applyBorder="1"/>
    <xf numFmtId="0" fontId="0" fillId="2" borderId="4" xfId="0" applyFill="1" applyBorder="1"/>
    <xf numFmtId="0" fontId="0" fillId="2" borderId="4" xfId="0" applyFill="1" applyBorder="1" applyAlignment="1">
      <alignment horizontal="center"/>
    </xf>
    <xf numFmtId="2" fontId="0" fillId="2" borderId="4" xfId="0" applyNumberFormat="1" applyFill="1" applyBorder="1" applyAlignment="1">
      <alignment horizontal="center"/>
    </xf>
    <xf numFmtId="0" fontId="0" fillId="2" borderId="5" xfId="0" applyFill="1" applyBorder="1"/>
    <xf numFmtId="0" fontId="0" fillId="2" borderId="5" xfId="0" applyFill="1" applyBorder="1" applyAlignment="1">
      <alignment horizontal="center"/>
    </xf>
    <xf numFmtId="0" fontId="4" fillId="2" borderId="5" xfId="0" applyFont="1" applyFill="1" applyBorder="1" applyAlignment="1">
      <alignment horizontal="center"/>
    </xf>
    <xf numFmtId="0" fontId="0" fillId="3" borderId="4" xfId="0" applyFill="1" applyBorder="1"/>
    <xf numFmtId="17" fontId="0" fillId="3" borderId="5" xfId="0" applyNumberFormat="1" applyFill="1" applyBorder="1" applyAlignment="1">
      <alignment horizontal="center"/>
    </xf>
    <xf numFmtId="165" fontId="0" fillId="3" borderId="5" xfId="0" applyNumberFormat="1" applyFill="1" applyBorder="1" applyAlignment="1">
      <alignment horizontal="center"/>
    </xf>
    <xf numFmtId="0" fontId="0" fillId="4" borderId="4" xfId="0" applyFill="1" applyBorder="1"/>
    <xf numFmtId="0" fontId="0" fillId="4" borderId="4" xfId="0" applyFill="1" applyBorder="1" applyAlignment="1">
      <alignment horizontal="center"/>
    </xf>
    <xf numFmtId="166" fontId="0" fillId="4" borderId="4" xfId="0" applyNumberFormat="1" applyFill="1" applyBorder="1" applyAlignment="1">
      <alignment horizontal="center"/>
    </xf>
    <xf numFmtId="0" fontId="0" fillId="4" borderId="5" xfId="0" applyFill="1" applyBorder="1"/>
    <xf numFmtId="0" fontId="4" fillId="4" borderId="5" xfId="0" applyFont="1" applyFill="1" applyBorder="1"/>
    <xf numFmtId="0" fontId="0" fillId="0" borderId="0" xfId="0" applyNumberFormat="1" applyAlignment="1">
      <alignment horizontal="center"/>
    </xf>
    <xf numFmtId="0" fontId="6" fillId="0" borderId="0" xfId="0" applyFont="1"/>
    <xf numFmtId="0" fontId="8" fillId="8" borderId="12" xfId="0" applyFont="1" applyFill="1" applyBorder="1"/>
    <xf numFmtId="0" fontId="8" fillId="8" borderId="14" xfId="0" applyFont="1" applyFill="1" applyBorder="1" applyAlignment="1">
      <alignment horizontal="center"/>
    </xf>
    <xf numFmtId="0" fontId="8" fillId="8" borderId="15" xfId="0" applyFont="1" applyFill="1" applyBorder="1" applyAlignment="1">
      <alignment horizontal="center"/>
    </xf>
    <xf numFmtId="0" fontId="7" fillId="8" borderId="15" xfId="0" applyFont="1" applyFill="1" applyBorder="1" applyAlignment="1">
      <alignment horizontal="center"/>
    </xf>
    <xf numFmtId="0" fontId="8" fillId="8" borderId="7" xfId="0" applyFont="1" applyFill="1" applyBorder="1" applyAlignment="1">
      <alignment horizontal="center"/>
    </xf>
    <xf numFmtId="0" fontId="7" fillId="8" borderId="13" xfId="0" applyFont="1" applyFill="1" applyBorder="1" applyAlignment="1">
      <alignment horizontal="center"/>
    </xf>
    <xf numFmtId="0" fontId="8" fillId="0" borderId="0" xfId="0" applyFont="1" applyAlignment="1">
      <alignment vertical="center"/>
    </xf>
    <xf numFmtId="0" fontId="9" fillId="0" borderId="0" xfId="0" applyFont="1"/>
    <xf numFmtId="0" fontId="10" fillId="8" borderId="12" xfId="0" applyFont="1" applyFill="1" applyBorder="1" applyAlignment="1">
      <alignment horizontal="left"/>
    </xf>
    <xf numFmtId="0" fontId="10" fillId="8" borderId="16" xfId="0" applyFont="1" applyFill="1" applyBorder="1" applyAlignment="1">
      <alignment horizontal="left"/>
    </xf>
    <xf numFmtId="0" fontId="10" fillId="8" borderId="13" xfId="0" applyFont="1" applyFill="1" applyBorder="1" applyAlignment="1">
      <alignment horizontal="left"/>
    </xf>
    <xf numFmtId="0" fontId="8" fillId="0" borderId="0" xfId="0" applyFont="1" applyAlignment="1">
      <alignment horizontal="left"/>
    </xf>
    <xf numFmtId="0" fontId="10" fillId="0" borderId="0" xfId="0" applyNumberFormat="1" applyFont="1"/>
    <xf numFmtId="0" fontId="11" fillId="7" borderId="6" xfId="0" applyFont="1" applyFill="1" applyBorder="1" applyAlignment="1">
      <alignment horizontal="left"/>
    </xf>
    <xf numFmtId="0" fontId="10" fillId="0" borderId="2" xfId="0" applyFont="1" applyBorder="1" applyAlignment="1">
      <alignment horizontal="left"/>
    </xf>
    <xf numFmtId="2" fontId="10" fillId="0" borderId="8" xfId="0" applyNumberFormat="1" applyFont="1" applyBorder="1" applyAlignment="1">
      <alignment horizontal="center"/>
    </xf>
    <xf numFmtId="0" fontId="10" fillId="0" borderId="9" xfId="0" applyFont="1" applyBorder="1" applyAlignment="1">
      <alignment horizontal="left"/>
    </xf>
    <xf numFmtId="2" fontId="10" fillId="0" borderId="10" xfId="0" applyNumberFormat="1" applyFont="1" applyBorder="1" applyAlignment="1">
      <alignment horizontal="center"/>
    </xf>
    <xf numFmtId="0" fontId="0" fillId="5" borderId="0" xfId="0" applyFill="1"/>
    <xf numFmtId="0" fontId="12" fillId="7" borderId="7" xfId="0" applyNumberFormat="1" applyFont="1" applyFill="1" applyBorder="1"/>
    <xf numFmtId="0" fontId="12" fillId="0" borderId="0" xfId="0" applyFont="1" applyBorder="1" applyAlignment="1">
      <alignment horizontal="center"/>
    </xf>
    <xf numFmtId="0" fontId="0" fillId="9" borderId="0" xfId="0" applyFill="1" applyBorder="1" applyAlignment="1">
      <alignment horizontal="center"/>
    </xf>
    <xf numFmtId="0" fontId="0" fillId="10" borderId="0" xfId="0" applyFill="1" applyBorder="1" applyAlignment="1">
      <alignment horizontal="center"/>
    </xf>
    <xf numFmtId="0" fontId="1" fillId="0" borderId="1" xfId="0" applyFont="1" applyFill="1" applyBorder="1" applyAlignment="1">
      <alignment horizontal="center"/>
    </xf>
    <xf numFmtId="17" fontId="0" fillId="8" borderId="5" xfId="0" applyNumberFormat="1" applyFont="1" applyFill="1" applyBorder="1" applyAlignment="1">
      <alignment horizontal="center"/>
    </xf>
    <xf numFmtId="0" fontId="0" fillId="8" borderId="10" xfId="0" applyFont="1" applyFill="1" applyBorder="1" applyAlignment="1">
      <alignment horizontal="center"/>
    </xf>
    <xf numFmtId="2" fontId="0" fillId="8" borderId="17" xfId="0" applyNumberFormat="1" applyFont="1" applyFill="1" applyBorder="1" applyAlignment="1">
      <alignment horizontal="center"/>
    </xf>
    <xf numFmtId="0" fontId="0" fillId="8" borderId="8" xfId="0" applyFont="1" applyFill="1" applyBorder="1" applyAlignment="1">
      <alignment horizontal="center"/>
    </xf>
    <xf numFmtId="2" fontId="0" fillId="8" borderId="18" xfId="0" applyNumberFormat="1" applyFont="1" applyFill="1" applyBorder="1" applyAlignment="1">
      <alignment horizontal="center"/>
    </xf>
  </cellXfs>
  <cellStyles count="1">
    <cellStyle name="Normal" xfId="0" builtinId="0"/>
  </cellStyles>
  <dxfs count="6">
    <dxf>
      <fill>
        <patternFill>
          <bgColor rgb="FFFF0000"/>
        </patternFill>
      </fill>
    </dxf>
    <dxf>
      <fill>
        <patternFill>
          <bgColor rgb="FF92D050"/>
        </patternFill>
      </fill>
    </dxf>
    <dxf>
      <font>
        <b/>
      </font>
    </dxf>
    <dxf>
      <font>
        <color rgb="FFFF0000"/>
      </font>
    </dxf>
    <dxf>
      <alignment horizontal="center" readingOrder="0"/>
    </dxf>
    <dxf>
      <numFmt numFmtId="2" formatCode="0.00"/>
    </dxf>
  </dxfs>
  <tableStyles count="0" defaultTableStyle="TableStyleMedium2" defaultPivotStyle="PivotStyleLight16"/>
  <colors>
    <mruColors>
      <color rgb="FF43FF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tyles" Target="styles.xml"/><Relationship Id="rId5" Type="http://schemas.openxmlformats.org/officeDocument/2006/relationships/pivotCacheDefinition" Target="pivotCache/pivotCacheDefinition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MY"/>
  <c:roundedCorners val="0"/>
  <mc:AlternateContent xmlns:mc="http://schemas.openxmlformats.org/markup-compatibility/2006">
    <mc:Choice xmlns:c14="http://schemas.microsoft.com/office/drawing/2007/8/2/chart" Requires="c14">
      <c14:style val="102"/>
    </mc:Choice>
    <mc:Fallback>
      <c:style val="2"/>
    </mc:Fallback>
  </mc:AlternateContent>
  <c:pivotSource>
    <c:name>[AIS Dashboard assignment.xlsx]Calculation!PivotTable9</c:name>
    <c:fmtId val="0"/>
  </c:pivotSource>
  <c:chart>
    <c:autoTitleDeleted val="0"/>
    <c:pivotFmts>
      <c:pivotFmt>
        <c:idx val="0"/>
      </c:pivotFmt>
      <c:pivotFmt>
        <c:idx val="1"/>
      </c:pivotFmt>
      <c:pivotFmt>
        <c:idx val="2"/>
      </c:pivotFmt>
      <c:pivotFmt>
        <c:idx val="3"/>
      </c:pivotFmt>
      <c:pivotFmt>
        <c:idx val="4"/>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marker>
          <c:symbol val="none"/>
        </c:marker>
      </c:pivotFmt>
    </c:pivotFmts>
    <c:plotArea>
      <c:layout/>
      <c:barChart>
        <c:barDir val="col"/>
        <c:grouping val="clustered"/>
        <c:varyColors val="0"/>
        <c:ser>
          <c:idx val="0"/>
          <c:order val="0"/>
          <c:tx>
            <c:strRef>
              <c:f>Calculation!$B$79:$B$80</c:f>
              <c:strCache>
                <c:ptCount val="1"/>
                <c:pt idx="0">
                  <c:v>Arthur</c:v>
                </c:pt>
              </c:strCache>
            </c:strRef>
          </c:tx>
          <c:invertIfNegative val="0"/>
          <c:cat>
            <c:strRef>
              <c:f>Calculation!$A$81</c:f>
              <c:strCache>
                <c:ptCount val="1"/>
                <c:pt idx="0">
                  <c:v>Total</c:v>
                </c:pt>
              </c:strCache>
            </c:strRef>
          </c:cat>
          <c:val>
            <c:numRef>
              <c:f>Calculation!$B$81</c:f>
              <c:numCache>
                <c:formatCode>General</c:formatCode>
                <c:ptCount val="1"/>
                <c:pt idx="0">
                  <c:v>2.28125</c:v>
                </c:pt>
              </c:numCache>
            </c:numRef>
          </c:val>
        </c:ser>
        <c:ser>
          <c:idx val="1"/>
          <c:order val="1"/>
          <c:tx>
            <c:strRef>
              <c:f>Calculation!$C$79:$C$80</c:f>
              <c:strCache>
                <c:ptCount val="1"/>
                <c:pt idx="0">
                  <c:v>John</c:v>
                </c:pt>
              </c:strCache>
            </c:strRef>
          </c:tx>
          <c:invertIfNegative val="0"/>
          <c:cat>
            <c:strRef>
              <c:f>Calculation!$A$81</c:f>
              <c:strCache>
                <c:ptCount val="1"/>
                <c:pt idx="0">
                  <c:v>Total</c:v>
                </c:pt>
              </c:strCache>
            </c:strRef>
          </c:cat>
          <c:val>
            <c:numRef>
              <c:f>Calculation!$C$81</c:f>
              <c:numCache>
                <c:formatCode>General</c:formatCode>
                <c:ptCount val="1"/>
                <c:pt idx="0">
                  <c:v>1.8378378378378379</c:v>
                </c:pt>
              </c:numCache>
            </c:numRef>
          </c:val>
        </c:ser>
        <c:ser>
          <c:idx val="2"/>
          <c:order val="2"/>
          <c:tx>
            <c:strRef>
              <c:f>Calculation!$D$79:$D$80</c:f>
              <c:strCache>
                <c:ptCount val="1"/>
                <c:pt idx="0">
                  <c:v>Mary</c:v>
                </c:pt>
              </c:strCache>
            </c:strRef>
          </c:tx>
          <c:invertIfNegative val="0"/>
          <c:cat>
            <c:strRef>
              <c:f>Calculation!$A$81</c:f>
              <c:strCache>
                <c:ptCount val="1"/>
                <c:pt idx="0">
                  <c:v>Total</c:v>
                </c:pt>
              </c:strCache>
            </c:strRef>
          </c:cat>
          <c:val>
            <c:numRef>
              <c:f>Calculation!$D$81</c:f>
              <c:numCache>
                <c:formatCode>General</c:formatCode>
                <c:ptCount val="1"/>
                <c:pt idx="0">
                  <c:v>6.6749999999999998</c:v>
                </c:pt>
              </c:numCache>
            </c:numRef>
          </c:val>
        </c:ser>
        <c:ser>
          <c:idx val="3"/>
          <c:order val="3"/>
          <c:tx>
            <c:strRef>
              <c:f>Calculation!$E$79:$E$80</c:f>
              <c:strCache>
                <c:ptCount val="1"/>
                <c:pt idx="0">
                  <c:v>Peter</c:v>
                </c:pt>
              </c:strCache>
            </c:strRef>
          </c:tx>
          <c:invertIfNegative val="0"/>
          <c:cat>
            <c:strRef>
              <c:f>Calculation!$A$81</c:f>
              <c:strCache>
                <c:ptCount val="1"/>
                <c:pt idx="0">
                  <c:v>Total</c:v>
                </c:pt>
              </c:strCache>
            </c:strRef>
          </c:cat>
          <c:val>
            <c:numRef>
              <c:f>Calculation!$E$81</c:f>
              <c:numCache>
                <c:formatCode>General</c:formatCode>
                <c:ptCount val="1"/>
                <c:pt idx="0">
                  <c:v>8.35</c:v>
                </c:pt>
              </c:numCache>
            </c:numRef>
          </c:val>
        </c:ser>
        <c:ser>
          <c:idx val="4"/>
          <c:order val="4"/>
          <c:tx>
            <c:strRef>
              <c:f>Calculation!$F$79:$F$80</c:f>
              <c:strCache>
                <c:ptCount val="1"/>
                <c:pt idx="0">
                  <c:v>Sally</c:v>
                </c:pt>
              </c:strCache>
            </c:strRef>
          </c:tx>
          <c:invertIfNegative val="0"/>
          <c:cat>
            <c:strRef>
              <c:f>Calculation!$A$81</c:f>
              <c:strCache>
                <c:ptCount val="1"/>
                <c:pt idx="0">
                  <c:v>Total</c:v>
                </c:pt>
              </c:strCache>
            </c:strRef>
          </c:cat>
          <c:val>
            <c:numRef>
              <c:f>Calculation!$F$81</c:f>
              <c:numCache>
                <c:formatCode>General</c:formatCode>
                <c:ptCount val="1"/>
                <c:pt idx="0">
                  <c:v>6.291666666666667</c:v>
                </c:pt>
              </c:numCache>
            </c:numRef>
          </c:val>
        </c:ser>
        <c:dLbls>
          <c:showLegendKey val="0"/>
          <c:showVal val="0"/>
          <c:showCatName val="0"/>
          <c:showSerName val="0"/>
          <c:showPercent val="0"/>
          <c:showBubbleSize val="0"/>
        </c:dLbls>
        <c:gapWidth val="150"/>
        <c:axId val="265337856"/>
        <c:axId val="265348224"/>
      </c:barChart>
      <c:catAx>
        <c:axId val="265337856"/>
        <c:scaling>
          <c:orientation val="minMax"/>
        </c:scaling>
        <c:delete val="1"/>
        <c:axPos val="b"/>
        <c:title>
          <c:tx>
            <c:rich>
              <a:bodyPr/>
              <a:lstStyle/>
              <a:p>
                <a:pPr>
                  <a:defRPr sz="1100"/>
                </a:pPr>
                <a:r>
                  <a:rPr lang="en-MY" sz="1100"/>
                  <a:t>Employees</a:t>
                </a:r>
              </a:p>
            </c:rich>
          </c:tx>
          <c:layout/>
          <c:overlay val="0"/>
        </c:title>
        <c:numFmt formatCode="General" sourceLinked="0"/>
        <c:majorTickMark val="out"/>
        <c:minorTickMark val="none"/>
        <c:tickLblPos val="nextTo"/>
        <c:crossAx val="265348224"/>
        <c:crosses val="autoZero"/>
        <c:auto val="1"/>
        <c:lblAlgn val="ctr"/>
        <c:lblOffset val="100"/>
        <c:noMultiLvlLbl val="0"/>
      </c:catAx>
      <c:valAx>
        <c:axId val="265348224"/>
        <c:scaling>
          <c:orientation val="minMax"/>
        </c:scaling>
        <c:delete val="0"/>
        <c:axPos val="l"/>
        <c:majorGridlines/>
        <c:title>
          <c:tx>
            <c:rich>
              <a:bodyPr rot="0" vert="horz"/>
              <a:lstStyle/>
              <a:p>
                <a:pPr>
                  <a:defRPr sz="1100"/>
                </a:pPr>
                <a:r>
                  <a:rPr lang="en-MY" sz="1100"/>
                  <a:t>Sales</a:t>
                </a:r>
                <a:r>
                  <a:rPr lang="en-MY" sz="1100" baseline="0"/>
                  <a:t> emplyees productivity ratio</a:t>
                </a:r>
                <a:endParaRPr lang="en-MY" sz="1100"/>
              </a:p>
            </c:rich>
          </c:tx>
          <c:layout/>
          <c:overlay val="0"/>
        </c:title>
        <c:numFmt formatCode="General" sourceLinked="1"/>
        <c:majorTickMark val="out"/>
        <c:minorTickMark val="none"/>
        <c:tickLblPos val="nextTo"/>
        <c:crossAx val="265337856"/>
        <c:crosses val="autoZero"/>
        <c:crossBetween val="between"/>
      </c:valAx>
    </c:plotArea>
    <c:legend>
      <c:legendPos val="r"/>
      <c:layout>
        <c:manualLayout>
          <c:xMode val="edge"/>
          <c:yMode val="edge"/>
          <c:x val="0.85190972356888206"/>
          <c:y val="6.6748687664041989E-2"/>
          <c:w val="0.14809018520095177"/>
          <c:h val="0.67363277652168918"/>
        </c:manualLayout>
      </c:layout>
      <c:overlay val="0"/>
    </c:legend>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MY"/>
  <c:roundedCorners val="0"/>
  <mc:AlternateContent xmlns:mc="http://schemas.openxmlformats.org/markup-compatibility/2006">
    <mc:Choice xmlns:c14="http://schemas.microsoft.com/office/drawing/2007/8/2/chart" Requires="c14">
      <c14:style val="104"/>
    </mc:Choice>
    <mc:Fallback>
      <c:style val="4"/>
    </mc:Fallback>
  </mc:AlternateContent>
  <c:pivotSource>
    <c:name>[AIS Dashboard assignment.xlsx]Calculation!PivotTable5</c:name>
    <c:fmtId val="15"/>
  </c:pivotSource>
  <c:chart>
    <c:title>
      <c:tx>
        <c:rich>
          <a:bodyPr/>
          <a:lstStyle/>
          <a:p>
            <a:pPr>
              <a:defRPr sz="1400"/>
            </a:pPr>
            <a:r>
              <a:rPr lang="en-US" sz="1400"/>
              <a:t>Gross</a:t>
            </a:r>
            <a:r>
              <a:rPr lang="en-US" sz="1400" baseline="0"/>
              <a:t> Profit Margin</a:t>
            </a:r>
            <a:endParaRPr lang="en-US" sz="1400"/>
          </a:p>
        </c:rich>
      </c:tx>
      <c:layout>
        <c:manualLayout>
          <c:xMode val="edge"/>
          <c:yMode val="edge"/>
          <c:x val="0.4366951827507754"/>
          <c:y val="0.91364374085907774"/>
        </c:manualLayout>
      </c:layout>
      <c:overlay val="0"/>
    </c:title>
    <c:autoTitleDeleted val="0"/>
    <c:pivotFmts>
      <c:pivotFmt>
        <c:idx val="0"/>
      </c:pivotFmt>
      <c:pivotFmt>
        <c:idx val="1"/>
        <c:marker>
          <c:symbol val="none"/>
        </c:marker>
      </c:pivotFmt>
      <c:pivotFmt>
        <c:idx val="2"/>
        <c:marker>
          <c:symbol val="none"/>
        </c:marker>
      </c:pivotFmt>
      <c:pivotFmt>
        <c:idx val="3"/>
        <c:marker>
          <c:symbol val="none"/>
        </c:marker>
      </c:pivotFmt>
      <c:pivotFmt>
        <c:idx val="4"/>
        <c:spPr>
          <a:solidFill>
            <a:schemeClr val="accent2"/>
          </a:solidFill>
        </c:spPr>
        <c:marker>
          <c:symbol val="none"/>
        </c:marker>
      </c:pivotFmt>
    </c:pivotFmts>
    <c:plotArea>
      <c:layout>
        <c:manualLayout>
          <c:layoutTarget val="inner"/>
          <c:xMode val="edge"/>
          <c:yMode val="edge"/>
          <c:x val="0.40361486101902788"/>
          <c:y val="4.6447371212281915E-2"/>
          <c:w val="0.54879801308986398"/>
          <c:h val="0.74937193404737212"/>
        </c:manualLayout>
      </c:layout>
      <c:barChart>
        <c:barDir val="bar"/>
        <c:grouping val="clustered"/>
        <c:varyColors val="0"/>
        <c:ser>
          <c:idx val="0"/>
          <c:order val="0"/>
          <c:tx>
            <c:strRef>
              <c:f>Calculation!$E$62</c:f>
              <c:strCache>
                <c:ptCount val="1"/>
                <c:pt idx="0">
                  <c:v>Total</c:v>
                </c:pt>
              </c:strCache>
            </c:strRef>
          </c:tx>
          <c:spPr>
            <a:solidFill>
              <a:schemeClr val="accent2"/>
            </a:solidFill>
          </c:spPr>
          <c:invertIfNegative val="0"/>
          <c:cat>
            <c:strRef>
              <c:f>Calculation!$D$63:$D$77</c:f>
              <c:strCache>
                <c:ptCount val="14"/>
                <c:pt idx="0">
                  <c:v>13inch Macbook Air 256GB</c:v>
                </c:pt>
                <c:pt idx="1">
                  <c:v>15inch Macbook Pro 256GB</c:v>
                </c:pt>
                <c:pt idx="2">
                  <c:v>Apple 21.5 inch imac 2.3Ghz</c:v>
                </c:pt>
                <c:pt idx="3">
                  <c:v>Apple 27 inch imac</c:v>
                </c:pt>
                <c:pt idx="4">
                  <c:v>ipad 10.5 inch pro</c:v>
                </c:pt>
                <c:pt idx="5">
                  <c:v>ipad 12.9 inch pro</c:v>
                </c:pt>
                <c:pt idx="6">
                  <c:v>ipad mini 4 wifi 128gb</c:v>
                </c:pt>
                <c:pt idx="7">
                  <c:v>iphone 7 32GB</c:v>
                </c:pt>
                <c:pt idx="8">
                  <c:v>iphone 8  256gb</c:v>
                </c:pt>
                <c:pt idx="9">
                  <c:v>iphone 8 64gb</c:v>
                </c:pt>
                <c:pt idx="10">
                  <c:v>iphone 8 Plus 256GB</c:v>
                </c:pt>
                <c:pt idx="11">
                  <c:v>Macbook Air 13inch 128GB</c:v>
                </c:pt>
                <c:pt idx="12">
                  <c:v>watch series 3 38mm</c:v>
                </c:pt>
                <c:pt idx="13">
                  <c:v>watch series 3 42mm</c:v>
                </c:pt>
              </c:strCache>
            </c:strRef>
          </c:cat>
          <c:val>
            <c:numRef>
              <c:f>Calculation!$E$63:$E$77</c:f>
              <c:numCache>
                <c:formatCode>General</c:formatCode>
                <c:ptCount val="14"/>
                <c:pt idx="0">
                  <c:v>0.30013642564802184</c:v>
                </c:pt>
                <c:pt idx="1">
                  <c:v>0.30008573878250927</c:v>
                </c:pt>
                <c:pt idx="2">
                  <c:v>0.20012507817385866</c:v>
                </c:pt>
                <c:pt idx="3">
                  <c:v>0.20006668889629878</c:v>
                </c:pt>
                <c:pt idx="4">
                  <c:v>0.40035429583702392</c:v>
                </c:pt>
                <c:pt idx="5">
                  <c:v>0.40029651593773163</c:v>
                </c:pt>
                <c:pt idx="6">
                  <c:v>0.39965397923875434</c:v>
                </c:pt>
                <c:pt idx="7">
                  <c:v>0.35064935064935066</c:v>
                </c:pt>
                <c:pt idx="8">
                  <c:v>0.35003855050115651</c:v>
                </c:pt>
                <c:pt idx="9">
                  <c:v>0.35052531041069723</c:v>
                </c:pt>
                <c:pt idx="10">
                  <c:v>0.35038009675190046</c:v>
                </c:pt>
                <c:pt idx="11">
                  <c:v>0.2996313849394418</c:v>
                </c:pt>
                <c:pt idx="12">
                  <c:v>0.4989106753812636</c:v>
                </c:pt>
                <c:pt idx="13">
                  <c:v>0.50100200400801598</c:v>
                </c:pt>
              </c:numCache>
            </c:numRef>
          </c:val>
        </c:ser>
        <c:dLbls>
          <c:showLegendKey val="0"/>
          <c:showVal val="0"/>
          <c:showCatName val="0"/>
          <c:showSerName val="0"/>
          <c:showPercent val="0"/>
          <c:showBubbleSize val="0"/>
        </c:dLbls>
        <c:gapWidth val="150"/>
        <c:axId val="266298880"/>
        <c:axId val="266300800"/>
      </c:barChart>
      <c:catAx>
        <c:axId val="266298880"/>
        <c:scaling>
          <c:orientation val="minMax"/>
        </c:scaling>
        <c:delete val="0"/>
        <c:axPos val="l"/>
        <c:title>
          <c:tx>
            <c:rich>
              <a:bodyPr rot="0" vert="horz"/>
              <a:lstStyle/>
              <a:p>
                <a:pPr>
                  <a:defRPr/>
                </a:pPr>
                <a:r>
                  <a:rPr lang="en-MY" sz="1200"/>
                  <a:t>Products</a:t>
                </a:r>
              </a:p>
            </c:rich>
          </c:tx>
          <c:layout>
            <c:manualLayout>
              <c:xMode val="edge"/>
              <c:yMode val="edge"/>
              <c:x val="0"/>
              <c:y val="0.30827308758834698"/>
            </c:manualLayout>
          </c:layout>
          <c:overlay val="0"/>
        </c:title>
        <c:majorTickMark val="none"/>
        <c:minorTickMark val="none"/>
        <c:tickLblPos val="nextTo"/>
        <c:crossAx val="266300800"/>
        <c:crosses val="autoZero"/>
        <c:auto val="1"/>
        <c:lblAlgn val="ctr"/>
        <c:lblOffset val="100"/>
        <c:tickLblSkip val="1"/>
        <c:noMultiLvlLbl val="0"/>
      </c:catAx>
      <c:valAx>
        <c:axId val="266300800"/>
        <c:scaling>
          <c:orientation val="minMax"/>
        </c:scaling>
        <c:delete val="0"/>
        <c:axPos val="b"/>
        <c:majorGridlines/>
        <c:numFmt formatCode="General" sourceLinked="1"/>
        <c:majorTickMark val="out"/>
        <c:minorTickMark val="none"/>
        <c:tickLblPos val="nextTo"/>
        <c:crossAx val="266298880"/>
        <c:crosses val="autoZero"/>
        <c:crossBetween val="midCat"/>
      </c:valAx>
    </c:plotArea>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333375</xdr:colOff>
      <xdr:row>23</xdr:row>
      <xdr:rowOff>38100</xdr:rowOff>
    </xdr:from>
    <xdr:to>
      <xdr:col>11</xdr:col>
      <xdr:colOff>457200</xdr:colOff>
      <xdr:row>39</xdr:row>
      <xdr:rowOff>5766</xdr:rowOff>
    </xdr:to>
    <xdr:pic>
      <xdr:nvPicPr>
        <xdr:cNvPr id="8"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9098" t="38518" r="13383" b="16010"/>
        <a:stretch>
          <a:fillRect/>
        </a:stretch>
      </xdr:blipFill>
      <xdr:spPr bwMode="auto">
        <a:xfrm>
          <a:off x="1552575" y="4600575"/>
          <a:ext cx="5610225" cy="3015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74</xdr:row>
      <xdr:rowOff>152401</xdr:rowOff>
    </xdr:from>
    <xdr:to>
      <xdr:col>12</xdr:col>
      <xdr:colOff>247650</xdr:colOff>
      <xdr:row>95</xdr:row>
      <xdr:rowOff>85725</xdr:rowOff>
    </xdr:to>
    <xdr:pic>
      <xdr:nvPicPr>
        <xdr:cNvPr id="39" name="Picture 38"/>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0458" t="35224" r="21466" b="8239"/>
        <a:stretch/>
      </xdr:blipFill>
      <xdr:spPr bwMode="auto">
        <a:xfrm>
          <a:off x="57150" y="14430376"/>
          <a:ext cx="7505700" cy="393382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0</xdr:colOff>
      <xdr:row>49</xdr:row>
      <xdr:rowOff>0</xdr:rowOff>
    </xdr:from>
    <xdr:to>
      <xdr:col>7</xdr:col>
      <xdr:colOff>193040</xdr:colOff>
      <xdr:row>60</xdr:row>
      <xdr:rowOff>28575</xdr:rowOff>
    </xdr:to>
    <xdr:pic>
      <xdr:nvPicPr>
        <xdr:cNvPr id="10" name="Picture 9"/>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8088" t="33136" r="45445" b="36094"/>
        <a:stretch/>
      </xdr:blipFill>
      <xdr:spPr bwMode="auto">
        <a:xfrm>
          <a:off x="2438400" y="9515475"/>
          <a:ext cx="2021840" cy="21240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419100</xdr:colOff>
      <xdr:row>40</xdr:row>
      <xdr:rowOff>171450</xdr:rowOff>
    </xdr:from>
    <xdr:to>
      <xdr:col>6</xdr:col>
      <xdr:colOff>466725</xdr:colOff>
      <xdr:row>48</xdr:row>
      <xdr:rowOff>28575</xdr:rowOff>
    </xdr:to>
    <xdr:pic>
      <xdr:nvPicPr>
        <xdr:cNvPr id="12" name="Picture 1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45906" t="30474" r="45279" b="17751"/>
        <a:stretch/>
      </xdr:blipFill>
      <xdr:spPr bwMode="auto">
        <a:xfrm>
          <a:off x="2857500" y="7972425"/>
          <a:ext cx="1266825" cy="13811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47625</xdr:colOff>
      <xdr:row>61</xdr:row>
      <xdr:rowOff>114300</xdr:rowOff>
    </xdr:from>
    <xdr:to>
      <xdr:col>7</xdr:col>
      <xdr:colOff>190500</xdr:colOff>
      <xdr:row>72</xdr:row>
      <xdr:rowOff>155575</xdr:rowOff>
    </xdr:to>
    <xdr:pic>
      <xdr:nvPicPr>
        <xdr:cNvPr id="15" name="Picture 14"/>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2497" t="30178" r="45423" b="17731"/>
        <a:stretch/>
      </xdr:blipFill>
      <xdr:spPr bwMode="auto">
        <a:xfrm>
          <a:off x="657225" y="11915775"/>
          <a:ext cx="3800475" cy="21367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123824</xdr:colOff>
      <xdr:row>61</xdr:row>
      <xdr:rowOff>104775</xdr:rowOff>
    </xdr:from>
    <xdr:to>
      <xdr:col>11</xdr:col>
      <xdr:colOff>495300</xdr:colOff>
      <xdr:row>74</xdr:row>
      <xdr:rowOff>171450</xdr:rowOff>
    </xdr:to>
    <xdr:pic>
      <xdr:nvPicPr>
        <xdr:cNvPr id="17" name="Picture 16"/>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495" t="24566" r="77206" b="27782"/>
        <a:stretch/>
      </xdr:blipFill>
      <xdr:spPr bwMode="auto">
        <a:xfrm>
          <a:off x="5000624" y="11906250"/>
          <a:ext cx="2200276" cy="25431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96</xdr:row>
      <xdr:rowOff>0</xdr:rowOff>
    </xdr:from>
    <xdr:to>
      <xdr:col>12</xdr:col>
      <xdr:colOff>257175</xdr:colOff>
      <xdr:row>111</xdr:row>
      <xdr:rowOff>152400</xdr:rowOff>
    </xdr:to>
    <xdr:pic>
      <xdr:nvPicPr>
        <xdr:cNvPr id="19" name="Picture 18"/>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20458" t="33153" r="21466" b="23927"/>
        <a:stretch/>
      </xdr:blipFill>
      <xdr:spPr bwMode="auto">
        <a:xfrm>
          <a:off x="0" y="18468975"/>
          <a:ext cx="7572375" cy="3009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24043</xdr:colOff>
      <xdr:row>10</xdr:row>
      <xdr:rowOff>142436</xdr:rowOff>
    </xdr:from>
    <xdr:to>
      <xdr:col>6</xdr:col>
      <xdr:colOff>960782</xdr:colOff>
      <xdr:row>19</xdr:row>
      <xdr:rowOff>115957</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19487</xdr:colOff>
      <xdr:row>1</xdr:row>
      <xdr:rowOff>16565</xdr:rowOff>
    </xdr:from>
    <xdr:to>
      <xdr:col>4</xdr:col>
      <xdr:colOff>646043</xdr:colOff>
      <xdr:row>9</xdr:row>
      <xdr:rowOff>165653</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662608</xdr:colOff>
      <xdr:row>1</xdr:row>
      <xdr:rowOff>16565</xdr:rowOff>
    </xdr:from>
    <xdr:to>
      <xdr:col>6</xdr:col>
      <xdr:colOff>952500</xdr:colOff>
      <xdr:row>9</xdr:row>
      <xdr:rowOff>182217</xdr:rowOff>
    </xdr:to>
    <mc:AlternateContent xmlns:mc="http://schemas.openxmlformats.org/markup-compatibility/2006" xmlns:a14="http://schemas.microsoft.com/office/drawing/2010/main">
      <mc:Choice Requires="a14">
        <xdr:graphicFrame macro="">
          <xdr:nvGraphicFramePr>
            <xdr:cNvPr id="7" name="Product"/>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4033630" y="588065"/>
              <a:ext cx="1847022" cy="1797326"/>
            </a:xfrm>
            <a:prstGeom prst="rect">
              <a:avLst/>
            </a:prstGeom>
            <a:solidFill>
              <a:prstClr val="white"/>
            </a:solidFill>
            <a:ln w="1">
              <a:solidFill>
                <a:prstClr val="green"/>
              </a:solidFill>
            </a:ln>
          </xdr:spPr>
          <xdr:txBody>
            <a:bodyPr vertOverflow="clip" horzOverflow="clip"/>
            <a:lstStyle/>
            <a:p>
              <a:r>
                <a:rPr lang="en-MY"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HP Pavilion" refreshedDate="43235.866503356483" createdVersion="4" refreshedVersion="4" minRefreshableVersion="3" recordCount="41">
  <cacheSource type="worksheet">
    <worksheetSource ref="A27:H68" sheet="Data Input"/>
  </cacheSource>
  <cacheFields count="14">
    <cacheField name="Product" numFmtId="0">
      <sharedItems count="14">
        <s v="iphone 8  256gb"/>
        <s v="iphone 8 64gb"/>
        <s v="iphone 8 Plus 256GB"/>
        <s v="iphone 7 32GB"/>
        <s v="15inch Macbook Pro 256GB"/>
        <s v="13inch Macbook Air 256GB"/>
        <s v="Macbook Air 13inch 128GB"/>
        <s v="Apple 21.5 inch imac 2.3Ghz"/>
        <s v="Apple 27 inch imac"/>
        <s v="ipad 10.5 inch pro"/>
        <s v="ipad 12.9 inch pro"/>
        <s v="watch series 3 38mm"/>
        <s v="watch series 3 42mm"/>
        <s v="ipad mini 4 wifi 128gb"/>
      </sharedItems>
    </cacheField>
    <cacheField name="Employee" numFmtId="0">
      <sharedItems count="5">
        <s v="Mary"/>
        <s v="Peter"/>
        <s v="Sally"/>
        <s v="Arthur"/>
        <s v="John"/>
      </sharedItems>
    </cacheField>
    <cacheField name="Jul-17" numFmtId="0">
      <sharedItems containsSemiMixedTypes="0" containsString="0" containsNumber="1" containsInteger="1" minValue="1" maxValue="23" count="18">
        <n v="12"/>
        <n v="14"/>
        <n v="21"/>
        <n v="23"/>
        <n v="8"/>
        <n v="6"/>
        <n v="19"/>
        <n v="9"/>
        <n v="17"/>
        <n v="16"/>
        <n v="18"/>
        <n v="1"/>
        <n v="13"/>
        <n v="15"/>
        <n v="10"/>
        <n v="5"/>
        <n v="2"/>
        <n v="11"/>
      </sharedItems>
    </cacheField>
    <cacheField name="Aug-17" numFmtId="0">
      <sharedItems containsSemiMixedTypes="0" containsString="0" containsNumber="1" containsInteger="1" minValue="2" maxValue="24" count="16">
        <n v="8"/>
        <n v="2"/>
        <n v="15"/>
        <n v="4"/>
        <n v="12"/>
        <n v="5"/>
        <n v="6"/>
        <n v="14"/>
        <n v="7"/>
        <n v="9"/>
        <n v="19"/>
        <n v="10"/>
        <n v="16"/>
        <n v="11"/>
        <n v="24"/>
        <n v="13"/>
      </sharedItems>
    </cacheField>
    <cacheField name="Sep-17" numFmtId="0">
      <sharedItems containsSemiMixedTypes="0" containsString="0" containsNumber="1" containsInteger="1" minValue="0" maxValue="19" count="17">
        <n v="9"/>
        <n v="5"/>
        <n v="8"/>
        <n v="7"/>
        <n v="19"/>
        <n v="2"/>
        <n v="15"/>
        <n v="6"/>
        <n v="10"/>
        <n v="11"/>
        <n v="12"/>
        <n v="16"/>
        <n v="1"/>
        <n v="3"/>
        <n v="0"/>
        <n v="18"/>
        <n v="4"/>
      </sharedItems>
    </cacheField>
    <cacheField name="Oct-17" numFmtId="0">
      <sharedItems containsSemiMixedTypes="0" containsString="0" containsNumber="1" containsInteger="1" minValue="1" maxValue="24" count="16">
        <n v="18"/>
        <n v="16"/>
        <n v="14"/>
        <n v="9"/>
        <n v="6"/>
        <n v="17"/>
        <n v="12"/>
        <n v="5"/>
        <n v="24"/>
        <n v="7"/>
        <n v="19"/>
        <n v="1"/>
        <n v="8"/>
        <n v="13"/>
        <n v="11"/>
        <n v="10"/>
      </sharedItems>
    </cacheField>
    <cacheField name="Nov-17" numFmtId="0">
      <sharedItems containsSemiMixedTypes="0" containsString="0" containsNumber="1" containsInteger="1" minValue="1" maxValue="24" count="19">
        <n v="5"/>
        <n v="7"/>
        <n v="9"/>
        <n v="15"/>
        <n v="12"/>
        <n v="4"/>
        <n v="14"/>
        <n v="19"/>
        <n v="3"/>
        <n v="17"/>
        <n v="6"/>
        <n v="10"/>
        <n v="1"/>
        <n v="2"/>
        <n v="16"/>
        <n v="8"/>
        <n v="18"/>
        <n v="24"/>
        <n v="11"/>
      </sharedItems>
    </cacheField>
    <cacheField name="Dec-17" numFmtId="0">
      <sharedItems containsSemiMixedTypes="0" containsString="0" containsNumber="1" containsInteger="1" minValue="2" maxValue="18" count="17">
        <n v="3"/>
        <n v="4"/>
        <n v="18"/>
        <n v="16"/>
        <n v="13"/>
        <n v="15"/>
        <n v="5"/>
        <n v="6"/>
        <n v="17"/>
        <n v="12"/>
        <n v="14"/>
        <n v="9"/>
        <n v="11"/>
        <n v="7"/>
        <n v="2"/>
        <n v="10"/>
        <n v="8"/>
      </sharedItems>
    </cacheField>
    <cacheField name="Total" numFmtId="0" formula="'Jul-17'+'Aug-17'+'Sep-17'+'Oct-17'+'Nov-17'+'Dec-17'" databaseField="0"/>
    <cacheField name="Sales growth ratio" numFmtId="0" formula="('Aug-17'-'Jul-17')/'Jul-17'" databaseField="0"/>
    <cacheField name="Sales growth ratio(AUG-SEP)" numFmtId="0" formula="('Sep-17'-'Aug-17')/'Aug-17'" databaseField="0"/>
    <cacheField name="Sales growth ratio(SEP-OCT)" numFmtId="0" formula="('Oct-17'-'Sep-17')/'Sep-17'" databaseField="0"/>
    <cacheField name="Sales growth ratio(OCT-NOV)" numFmtId="0" formula="('Nov-17'-'Oct-17')/'Oct-17'" databaseField="0"/>
    <cacheField name="Field1" numFmtId="0" formula="('Dec-17'-'Nov-17')/'Nov-17'" databaseField="0"/>
  </cacheFields>
  <extLst>
    <ext xmlns:x14="http://schemas.microsoft.com/office/spreadsheetml/2009/9/main" uri="{725AE2AE-9491-48be-B2B4-4EB974FC3084}">
      <x14:pivotCacheDefinition pivotCacheId="3"/>
    </ext>
  </extLst>
</pivotCacheDefinition>
</file>

<file path=xl/pivotCache/pivotCacheDefinition2.xml><?xml version="1.0" encoding="utf-8"?>
<pivotCacheDefinition xmlns="http://schemas.openxmlformats.org/spreadsheetml/2006/main" xmlns:r="http://schemas.openxmlformats.org/officeDocument/2006/relationships" r:id="rId1" refreshedBy="HP Pavilion" refreshedDate="43236.907945023151" createdVersion="4" refreshedVersion="4" minRefreshableVersion="3" recordCount="14">
  <cacheSource type="worksheet">
    <worksheetSource ref="A2:D16" sheet="Calculation"/>
  </cacheSource>
  <cacheFields count="4">
    <cacheField name="Product" numFmtId="0">
      <sharedItems count="14">
        <s v="iphone 8  256gb"/>
        <s v="iphone 8 64gb"/>
        <s v="iphone 8 Plus 256GB"/>
        <s v="iphone 7 32GB"/>
        <s v="15inch Macbook Pro 256GB"/>
        <s v="13inch Macbook Air 256GB"/>
        <s v="Macbook Air 13inch 128GB"/>
        <s v="Apple 21.5 inch imac 2.3Ghz"/>
        <s v="Apple 27 inch imac"/>
        <s v="ipad mini 4 wifi 128gb"/>
        <s v="ipad 10.5 inch pro"/>
        <s v="ipad 12.9 inch pro"/>
        <s v="watch series 3 38mm"/>
        <s v="watch series 3 42mm"/>
      </sharedItems>
    </cacheField>
    <cacheField name="COGS" numFmtId="0">
      <sharedItems containsSemiMixedTypes="0" containsString="0" containsNumber="1" containsInteger="1" minValue="34960" maxValue="482453"/>
    </cacheField>
    <cacheField name="Average Inventory" numFmtId="0">
      <sharedItems containsSemiMixedTypes="0" containsString="0" containsNumber="1" minValue="23" maxValue="66"/>
    </cacheField>
    <cacheField name="Inventory turnover" numFmtId="2">
      <sharedItems containsSemiMixedTypes="0" containsString="0" containsNumber="1" minValue="885.0632911392405" maxValue="12214" count="14">
        <n v="4999.8620689655172"/>
        <n v="1960.6666666666667"/>
        <n v="3226.1728395061727"/>
        <n v="1455.8823529411766"/>
        <n v="12214"/>
        <n v="7639.3734939759033"/>
        <n v="3882.9885057471265"/>
        <n v="5680.7532467532465"/>
        <n v="3611.3978494623657"/>
        <n v="1188.2121212121212"/>
        <n v="2726.5479452054797"/>
        <n v="6507.173913043478"/>
        <n v="885.0632911392405"/>
        <n v="1957.2558139534883"/>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HP Pavilion" refreshedDate="43236.929463773151" createdVersion="4" refreshedVersion="4" minRefreshableVersion="3" recordCount="14">
  <cacheSource type="worksheet">
    <worksheetSource ref="A45:D59" sheet="Calculation"/>
  </cacheSource>
  <cacheFields count="4">
    <cacheField name="Product" numFmtId="0">
      <sharedItems count="14">
        <s v="iphone 8  256gb"/>
        <s v="iphone 8 64gb"/>
        <s v="iphone 8 Plus 256GB"/>
        <s v="iphone 7 32GB"/>
        <s v="15inch Macbook Pro 256GB"/>
        <s v="13inch Macbook Air 256GB"/>
        <s v="Macbook Air 13inch 128GB"/>
        <s v="Apple 21.5 inch imac 2.3Ghz"/>
        <s v="Apple 27 inch imac"/>
        <s v="ipad mini 4 wifi 128gb"/>
        <s v="ipad 10.5 inch pro"/>
        <s v="ipad 12.9 inch pro"/>
        <s v="watch series 3 38mm"/>
        <s v="watch series 3 42mm"/>
      </sharedItems>
    </cacheField>
    <cacheField name="Gross profit" numFmtId="0">
      <sharedItems containsSemiMixedTypes="0" containsString="0" containsNumber="1" containsInteger="1" minValue="34808" maxValue="206850"/>
    </cacheField>
    <cacheField name="Net sales" numFmtId="0">
      <sharedItems containsSemiMixedTypes="0" containsString="0" containsNumber="1" containsInteger="1" minValue="69768" maxValue="689303" count="14">
        <n v="223084"/>
        <n v="181131"/>
        <n v="201133"/>
        <n v="114345"/>
        <n v="689303"/>
        <n v="452994"/>
        <n v="241173"/>
        <n v="273429"/>
        <n v="209930"/>
        <n v="130628"/>
        <n v="165963"/>
        <n v="249565"/>
        <n v="69768"/>
        <n v="168662"/>
      </sharedItems>
    </cacheField>
    <cacheField name="Gross margin ratio" numFmtId="166">
      <sharedItems containsSemiMixedTypes="0" containsString="0" containsNumber="1" minValue="0.20006668889629878" maxValue="0.50100200400801598" count="14">
        <n v="0.35003855050115651"/>
        <n v="0.35052531041069723"/>
        <n v="0.35038009675190046"/>
        <n v="0.35064935064935066"/>
        <n v="0.30008573878250927"/>
        <n v="0.30013642564802184"/>
        <n v="0.2996313849394418"/>
        <n v="0.20012507817385866"/>
        <n v="0.20006668889629878"/>
        <n v="0.39965397923875434"/>
        <n v="0.40035429583702392"/>
        <n v="0.40029651593773163"/>
        <n v="0.4989106753812636"/>
        <n v="0.50100200400801598"/>
      </sharedItems>
    </cacheField>
  </cacheFields>
  <extLst>
    <ext xmlns:x14="http://schemas.microsoft.com/office/spreadsheetml/2009/9/main" uri="{725AE2AE-9491-48be-B2B4-4EB974FC3084}">
      <x14:pivotCacheDefinition pivotCacheId="2"/>
    </ext>
  </extLst>
</pivotCacheDefinition>
</file>

<file path=xl/pivotCache/pivotCacheDefinition4.xml><?xml version="1.0" encoding="utf-8"?>
<pivotCacheDefinition xmlns="http://schemas.openxmlformats.org/spreadsheetml/2006/main" xmlns:r="http://schemas.openxmlformats.org/officeDocument/2006/relationships" r:id="rId1" refreshedBy="HP Pavilion" refreshedDate="43236.944784837964" createdVersion="4" refreshedVersion="4" minRefreshableVersion="3" recordCount="5">
  <cacheSource type="worksheet">
    <worksheetSource ref="A36:B42" sheet="Calculation"/>
  </cacheSource>
  <cacheFields count="2">
    <cacheField name="Name" numFmtId="0">
      <sharedItems count="5">
        <s v="Mary"/>
        <s v="John"/>
        <s v="Peter"/>
        <s v="Sally"/>
        <s v="Arthur"/>
      </sharedItems>
    </cacheField>
    <cacheField name="Sales employee productivity ratio" numFmtId="2">
      <sharedItems containsSemiMixedTypes="0" containsString="0" containsNumber="1" minValue="1.8378378378378379" maxValue="8.35" count="5">
        <n v="6.6749999999999998"/>
        <n v="1.8378378378378379"/>
        <n v="8.35"/>
        <n v="6.291666666666667"/>
        <n v="2.28125"/>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41">
  <r>
    <x v="0"/>
    <x v="0"/>
    <x v="0"/>
    <x v="0"/>
    <x v="0"/>
    <x v="0"/>
    <x v="0"/>
    <x v="0"/>
  </r>
  <r>
    <x v="0"/>
    <x v="1"/>
    <x v="1"/>
    <x v="1"/>
    <x v="1"/>
    <x v="1"/>
    <x v="1"/>
    <x v="0"/>
  </r>
  <r>
    <x v="0"/>
    <x v="2"/>
    <x v="2"/>
    <x v="2"/>
    <x v="2"/>
    <x v="2"/>
    <x v="2"/>
    <x v="0"/>
  </r>
  <r>
    <x v="1"/>
    <x v="0"/>
    <x v="3"/>
    <x v="3"/>
    <x v="2"/>
    <x v="3"/>
    <x v="3"/>
    <x v="1"/>
  </r>
  <r>
    <x v="1"/>
    <x v="1"/>
    <x v="4"/>
    <x v="3"/>
    <x v="3"/>
    <x v="4"/>
    <x v="4"/>
    <x v="1"/>
  </r>
  <r>
    <x v="1"/>
    <x v="2"/>
    <x v="5"/>
    <x v="4"/>
    <x v="0"/>
    <x v="5"/>
    <x v="1"/>
    <x v="2"/>
  </r>
  <r>
    <x v="2"/>
    <x v="0"/>
    <x v="0"/>
    <x v="5"/>
    <x v="4"/>
    <x v="2"/>
    <x v="1"/>
    <x v="3"/>
  </r>
  <r>
    <x v="2"/>
    <x v="1"/>
    <x v="6"/>
    <x v="6"/>
    <x v="3"/>
    <x v="2"/>
    <x v="5"/>
    <x v="3"/>
  </r>
  <r>
    <x v="3"/>
    <x v="2"/>
    <x v="7"/>
    <x v="7"/>
    <x v="5"/>
    <x v="6"/>
    <x v="6"/>
    <x v="4"/>
  </r>
  <r>
    <x v="3"/>
    <x v="0"/>
    <x v="8"/>
    <x v="8"/>
    <x v="2"/>
    <x v="7"/>
    <x v="7"/>
    <x v="5"/>
  </r>
  <r>
    <x v="4"/>
    <x v="1"/>
    <x v="9"/>
    <x v="9"/>
    <x v="6"/>
    <x v="0"/>
    <x v="3"/>
    <x v="6"/>
  </r>
  <r>
    <x v="4"/>
    <x v="0"/>
    <x v="7"/>
    <x v="10"/>
    <x v="1"/>
    <x v="3"/>
    <x v="8"/>
    <x v="7"/>
  </r>
  <r>
    <x v="4"/>
    <x v="2"/>
    <x v="10"/>
    <x v="1"/>
    <x v="7"/>
    <x v="1"/>
    <x v="2"/>
    <x v="8"/>
  </r>
  <r>
    <x v="5"/>
    <x v="1"/>
    <x v="11"/>
    <x v="0"/>
    <x v="6"/>
    <x v="8"/>
    <x v="9"/>
    <x v="4"/>
  </r>
  <r>
    <x v="5"/>
    <x v="2"/>
    <x v="4"/>
    <x v="2"/>
    <x v="8"/>
    <x v="2"/>
    <x v="10"/>
    <x v="9"/>
  </r>
  <r>
    <x v="5"/>
    <x v="0"/>
    <x v="8"/>
    <x v="2"/>
    <x v="9"/>
    <x v="9"/>
    <x v="2"/>
    <x v="1"/>
  </r>
  <r>
    <x v="6"/>
    <x v="2"/>
    <x v="10"/>
    <x v="11"/>
    <x v="10"/>
    <x v="10"/>
    <x v="8"/>
    <x v="3"/>
  </r>
  <r>
    <x v="6"/>
    <x v="1"/>
    <x v="4"/>
    <x v="12"/>
    <x v="3"/>
    <x v="11"/>
    <x v="8"/>
    <x v="10"/>
  </r>
  <r>
    <x v="7"/>
    <x v="1"/>
    <x v="9"/>
    <x v="5"/>
    <x v="3"/>
    <x v="11"/>
    <x v="0"/>
    <x v="2"/>
  </r>
  <r>
    <x v="7"/>
    <x v="2"/>
    <x v="12"/>
    <x v="6"/>
    <x v="11"/>
    <x v="7"/>
    <x v="11"/>
    <x v="11"/>
  </r>
  <r>
    <x v="7"/>
    <x v="0"/>
    <x v="13"/>
    <x v="13"/>
    <x v="1"/>
    <x v="6"/>
    <x v="10"/>
    <x v="12"/>
  </r>
  <r>
    <x v="8"/>
    <x v="0"/>
    <x v="14"/>
    <x v="0"/>
    <x v="11"/>
    <x v="0"/>
    <x v="10"/>
    <x v="9"/>
  </r>
  <r>
    <x v="9"/>
    <x v="2"/>
    <x v="4"/>
    <x v="8"/>
    <x v="9"/>
    <x v="4"/>
    <x v="0"/>
    <x v="10"/>
  </r>
  <r>
    <x v="9"/>
    <x v="1"/>
    <x v="15"/>
    <x v="0"/>
    <x v="0"/>
    <x v="3"/>
    <x v="12"/>
    <x v="6"/>
  </r>
  <r>
    <x v="9"/>
    <x v="0"/>
    <x v="14"/>
    <x v="9"/>
    <x v="9"/>
    <x v="0"/>
    <x v="13"/>
    <x v="11"/>
  </r>
  <r>
    <x v="10"/>
    <x v="3"/>
    <x v="5"/>
    <x v="0"/>
    <x v="12"/>
    <x v="12"/>
    <x v="3"/>
    <x v="1"/>
  </r>
  <r>
    <x v="10"/>
    <x v="0"/>
    <x v="5"/>
    <x v="9"/>
    <x v="13"/>
    <x v="12"/>
    <x v="14"/>
    <x v="13"/>
  </r>
  <r>
    <x v="10"/>
    <x v="2"/>
    <x v="16"/>
    <x v="12"/>
    <x v="0"/>
    <x v="11"/>
    <x v="15"/>
    <x v="1"/>
  </r>
  <r>
    <x v="10"/>
    <x v="1"/>
    <x v="7"/>
    <x v="3"/>
    <x v="3"/>
    <x v="13"/>
    <x v="10"/>
    <x v="5"/>
  </r>
  <r>
    <x v="11"/>
    <x v="0"/>
    <x v="15"/>
    <x v="3"/>
    <x v="2"/>
    <x v="14"/>
    <x v="1"/>
    <x v="5"/>
  </r>
  <r>
    <x v="11"/>
    <x v="1"/>
    <x v="5"/>
    <x v="2"/>
    <x v="14"/>
    <x v="3"/>
    <x v="0"/>
    <x v="11"/>
  </r>
  <r>
    <x v="11"/>
    <x v="2"/>
    <x v="17"/>
    <x v="5"/>
    <x v="10"/>
    <x v="15"/>
    <x v="16"/>
    <x v="14"/>
  </r>
  <r>
    <x v="12"/>
    <x v="3"/>
    <x v="15"/>
    <x v="12"/>
    <x v="2"/>
    <x v="13"/>
    <x v="2"/>
    <x v="0"/>
  </r>
  <r>
    <x v="12"/>
    <x v="1"/>
    <x v="12"/>
    <x v="3"/>
    <x v="1"/>
    <x v="15"/>
    <x v="17"/>
    <x v="8"/>
  </r>
  <r>
    <x v="12"/>
    <x v="2"/>
    <x v="13"/>
    <x v="14"/>
    <x v="0"/>
    <x v="2"/>
    <x v="18"/>
    <x v="6"/>
  </r>
  <r>
    <x v="12"/>
    <x v="0"/>
    <x v="9"/>
    <x v="8"/>
    <x v="11"/>
    <x v="11"/>
    <x v="3"/>
    <x v="15"/>
  </r>
  <r>
    <x v="12"/>
    <x v="4"/>
    <x v="7"/>
    <x v="11"/>
    <x v="15"/>
    <x v="12"/>
    <x v="14"/>
    <x v="13"/>
  </r>
  <r>
    <x v="13"/>
    <x v="1"/>
    <x v="8"/>
    <x v="15"/>
    <x v="16"/>
    <x v="11"/>
    <x v="2"/>
    <x v="6"/>
  </r>
  <r>
    <x v="13"/>
    <x v="0"/>
    <x v="10"/>
    <x v="13"/>
    <x v="7"/>
    <x v="3"/>
    <x v="11"/>
    <x v="2"/>
  </r>
  <r>
    <x v="13"/>
    <x v="2"/>
    <x v="13"/>
    <x v="9"/>
    <x v="1"/>
    <x v="12"/>
    <x v="11"/>
    <x v="16"/>
  </r>
  <r>
    <x v="13"/>
    <x v="3"/>
    <x v="0"/>
    <x v="11"/>
    <x v="9"/>
    <x v="4"/>
    <x v="8"/>
    <x v="16"/>
  </r>
</pivotCacheRecords>
</file>

<file path=xl/pivotCache/pivotCacheRecords2.xml><?xml version="1.0" encoding="utf-8"?>
<pivotCacheRecords xmlns="http://schemas.openxmlformats.org/spreadsheetml/2006/main" xmlns:r="http://schemas.openxmlformats.org/officeDocument/2006/relationships" count="14">
  <r>
    <x v="0"/>
    <n v="144996"/>
    <n v="29"/>
    <x v="0"/>
  </r>
  <r>
    <x v="1"/>
    <n v="117640"/>
    <n v="60"/>
    <x v="1"/>
  </r>
  <r>
    <x v="2"/>
    <n v="130660"/>
    <n v="40.5"/>
    <x v="2"/>
  </r>
  <r>
    <x v="3"/>
    <n v="74250"/>
    <n v="51"/>
    <x v="3"/>
  </r>
  <r>
    <x v="4"/>
    <n v="482453"/>
    <n v="39.5"/>
    <x v="4"/>
  </r>
  <r>
    <x v="5"/>
    <n v="317034"/>
    <n v="41.5"/>
    <x v="5"/>
  </r>
  <r>
    <x v="6"/>
    <n v="168910"/>
    <n v="43.5"/>
    <x v="6"/>
  </r>
  <r>
    <x v="7"/>
    <n v="218709"/>
    <n v="38.5"/>
    <x v="7"/>
  </r>
  <r>
    <x v="8"/>
    <n v="167930"/>
    <n v="46.5"/>
    <x v="8"/>
  </r>
  <r>
    <x v="9"/>
    <n v="78422"/>
    <n v="66"/>
    <x v="9"/>
  </r>
  <r>
    <x v="10"/>
    <n v="99519"/>
    <n v="36.5"/>
    <x v="10"/>
  </r>
  <r>
    <x v="11"/>
    <n v="149665"/>
    <n v="23"/>
    <x v="11"/>
  </r>
  <r>
    <x v="12"/>
    <n v="34960"/>
    <n v="39.5"/>
    <x v="12"/>
  </r>
  <r>
    <x v="13"/>
    <n v="84162"/>
    <n v="43"/>
    <x v="13"/>
  </r>
</pivotCacheRecords>
</file>

<file path=xl/pivotCache/pivotCacheRecords3.xml><?xml version="1.0" encoding="utf-8"?>
<pivotCacheRecords xmlns="http://schemas.openxmlformats.org/spreadsheetml/2006/main" xmlns:r="http://schemas.openxmlformats.org/officeDocument/2006/relationships" count="14">
  <r>
    <x v="0"/>
    <n v="78088"/>
    <x v="0"/>
    <x v="0"/>
  </r>
  <r>
    <x v="1"/>
    <n v="63491"/>
    <x v="1"/>
    <x v="1"/>
  </r>
  <r>
    <x v="2"/>
    <n v="70473"/>
    <x v="2"/>
    <x v="2"/>
  </r>
  <r>
    <x v="3"/>
    <n v="40095"/>
    <x v="3"/>
    <x v="3"/>
  </r>
  <r>
    <x v="4"/>
    <n v="206850"/>
    <x v="4"/>
    <x v="4"/>
  </r>
  <r>
    <x v="5"/>
    <n v="135960"/>
    <x v="5"/>
    <x v="5"/>
  </r>
  <r>
    <x v="6"/>
    <n v="72263"/>
    <x v="6"/>
    <x v="6"/>
  </r>
  <r>
    <x v="7"/>
    <n v="54720"/>
    <x v="7"/>
    <x v="7"/>
  </r>
  <r>
    <x v="8"/>
    <n v="42000"/>
    <x v="8"/>
    <x v="8"/>
  </r>
  <r>
    <x v="9"/>
    <n v="52206"/>
    <x v="9"/>
    <x v="9"/>
  </r>
  <r>
    <x v="10"/>
    <n v="66444"/>
    <x v="10"/>
    <x v="10"/>
  </r>
  <r>
    <x v="11"/>
    <n v="99900"/>
    <x v="11"/>
    <x v="11"/>
  </r>
  <r>
    <x v="12"/>
    <n v="34808"/>
    <x v="12"/>
    <x v="12"/>
  </r>
  <r>
    <x v="13"/>
    <n v="84500"/>
    <x v="13"/>
    <x v="13"/>
  </r>
</pivotCacheRecords>
</file>

<file path=xl/pivotCache/pivotCacheRecords4.xml><?xml version="1.0" encoding="utf-8"?>
<pivotCacheRecords xmlns="http://schemas.openxmlformats.org/spreadsheetml/2006/main" xmlns:r="http://schemas.openxmlformats.org/officeDocument/2006/relationships" count="5">
  <r>
    <x v="0"/>
    <x v="0"/>
  </r>
  <r>
    <x v="1"/>
    <x v="1"/>
  </r>
  <r>
    <x v="2"/>
    <x v="2"/>
  </r>
  <r>
    <x v="3"/>
    <x v="3"/>
  </r>
  <r>
    <x v="4"/>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4" minRefreshableVersion="3" useAutoFormatting="1" rowGrandTotals="0" colGrandTotals="0" itemPrintTitles="1" createdVersion="4" indent="0" outline="1" outlineData="1" multipleFieldFilters="0" chartFormat="9" rowHeaderCaption="Products">
  <location ref="A83:F97" firstHeaderRow="0" firstDataRow="1" firstDataCol="1"/>
  <pivotFields count="14">
    <pivotField axis="axisRow" showAll="0">
      <items count="15">
        <item x="5"/>
        <item x="4"/>
        <item x="7"/>
        <item x="8"/>
        <item x="9"/>
        <item x="10"/>
        <item x="13"/>
        <item x="3"/>
        <item x="0"/>
        <item x="1"/>
        <item x="2"/>
        <item x="6"/>
        <item x="11"/>
        <item x="12"/>
        <item t="default"/>
      </items>
    </pivotField>
    <pivotField showAll="0"/>
    <pivotField showAll="0">
      <items count="19">
        <item x="11"/>
        <item x="16"/>
        <item x="15"/>
        <item x="5"/>
        <item x="4"/>
        <item x="7"/>
        <item x="14"/>
        <item x="17"/>
        <item x="0"/>
        <item x="12"/>
        <item x="1"/>
        <item x="13"/>
        <item x="9"/>
        <item x="8"/>
        <item x="10"/>
        <item x="6"/>
        <item x="2"/>
        <item x="3"/>
        <item t="default"/>
      </items>
    </pivotField>
    <pivotField showAll="0"/>
    <pivotField showAll="0"/>
    <pivotField showAll="0"/>
    <pivotField showAll="0"/>
    <pivotField showAll="0"/>
    <pivotField dragToRow="0" dragToCol="0" dragToPage="0" showAll="0" defaultSubtotal="0"/>
    <pivotField dataField="1" dragToRow="0" dragToCol="0" dragToPage="0" showAll="0" defaultSubtotal="0"/>
    <pivotField dataField="1" dragToRow="0" dragToCol="0" dragToPage="0" showAll="0" defaultSubtotal="0"/>
    <pivotField dataField="1" dragToRow="0" dragToCol="0" dragToPage="0" showAll="0" defaultSubtotal="0"/>
    <pivotField dataField="1" dragToRow="0" dragToCol="0" dragToPage="0" showAll="0" defaultSubtotal="0"/>
    <pivotField dataField="1" dragToRow="0" dragToCol="0" dragToPage="0" showAll="0" defaultSubtotal="0"/>
  </pivotFields>
  <rowFields count="1">
    <field x="0"/>
  </rowFields>
  <rowItems count="14">
    <i>
      <x/>
    </i>
    <i>
      <x v="1"/>
    </i>
    <i>
      <x v="2"/>
    </i>
    <i>
      <x v="3"/>
    </i>
    <i>
      <x v="4"/>
    </i>
    <i>
      <x v="5"/>
    </i>
    <i>
      <x v="6"/>
    </i>
    <i>
      <x v="7"/>
    </i>
    <i>
      <x v="8"/>
    </i>
    <i>
      <x v="9"/>
    </i>
    <i>
      <x v="10"/>
    </i>
    <i>
      <x v="11"/>
    </i>
    <i>
      <x v="12"/>
    </i>
    <i>
      <x v="13"/>
    </i>
  </rowItems>
  <colFields count="1">
    <field x="-2"/>
  </colFields>
  <colItems count="5">
    <i>
      <x/>
    </i>
    <i i="1">
      <x v="1"/>
    </i>
    <i i="2">
      <x v="2"/>
    </i>
    <i i="3">
      <x v="3"/>
    </i>
    <i i="4">
      <x v="4"/>
    </i>
  </colItems>
  <dataFields count="5">
    <dataField name=" Sales growth ratio(JUL-AUG)" fld="9" baseField="0" baseItem="0"/>
    <dataField name=" Sales growth ratio(AUG-SEP)" fld="10" baseField="0" baseItem="0"/>
    <dataField name=" Sales growth ratio(SEP-OCT)" fld="11" baseField="0" baseItem="0"/>
    <dataField name=" Sales growth ratio(OCT-NOV)" fld="12" baseField="0" baseItem="0"/>
    <dataField name="Sales growth ratio(NOV-DEC)" fld="13" baseField="0" baseItem="0"/>
  </dataFields>
  <formats count="3">
    <format dxfId="4">
      <pivotArea outline="0" collapsedLevelsAreSubtotals="1" fieldPosition="0">
        <references count="1">
          <reference field="4294967294" count="5" selected="0">
            <x v="0"/>
            <x v="1"/>
            <x v="2"/>
            <x v="3"/>
            <x v="4"/>
          </reference>
        </references>
      </pivotArea>
    </format>
    <format dxfId="3">
      <pivotArea dataOnly="0" labelOnly="1" outline="0" fieldPosition="0">
        <references count="1">
          <reference field="4294967294" count="5">
            <x v="0"/>
            <x v="1"/>
            <x v="2"/>
            <x v="3"/>
            <x v="4"/>
          </reference>
        </references>
      </pivotArea>
    </format>
    <format dxfId="2">
      <pivotArea dataOnly="0" labelOnly="1" outline="0" fieldPosition="0">
        <references count="1">
          <reference field="4294967294" count="5">
            <x v="0"/>
            <x v="1"/>
            <x v="2"/>
            <x v="3"/>
            <x v="4"/>
          </reference>
        </references>
      </pivotArea>
    </format>
  </formats>
  <chartFormats count="20">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 chart="0" format="4" series="1">
      <pivotArea type="data" outline="0" fieldPosition="0">
        <references count="1">
          <reference field="4294967294" count="1" selected="0">
            <x v="4"/>
          </reference>
        </references>
      </pivotArea>
    </chartFormat>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2"/>
          </reference>
        </references>
      </pivotArea>
    </chartFormat>
    <chartFormat chart="1" format="3" series="1">
      <pivotArea type="data" outline="0" fieldPosition="0">
        <references count="1">
          <reference field="4294967294" count="1" selected="0">
            <x v="3"/>
          </reference>
        </references>
      </pivotArea>
    </chartFormat>
    <chartFormat chart="1" format="4" series="1">
      <pivotArea type="data" outline="0" fieldPosition="0">
        <references count="1">
          <reference field="4294967294" count="1" selected="0">
            <x v="4"/>
          </reference>
        </references>
      </pivotArea>
    </chartFormat>
    <chartFormat chart="2"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1"/>
          </reference>
        </references>
      </pivotArea>
    </chartFormat>
    <chartFormat chart="2" format="2" series="1">
      <pivotArea type="data" outline="0" fieldPosition="0">
        <references count="1">
          <reference field="4294967294" count="1" selected="0">
            <x v="2"/>
          </reference>
        </references>
      </pivotArea>
    </chartFormat>
    <chartFormat chart="2" format="3" series="1">
      <pivotArea type="data" outline="0" fieldPosition="0">
        <references count="1">
          <reference field="4294967294" count="1" selected="0">
            <x v="3"/>
          </reference>
        </references>
      </pivotArea>
    </chartFormat>
    <chartFormat chart="2" format="4" series="1">
      <pivotArea type="data" outline="0" fieldPosition="0">
        <references count="1">
          <reference field="4294967294" count="1" selected="0">
            <x v="4"/>
          </reference>
        </references>
      </pivotArea>
    </chartFormat>
    <chartFormat chart="6" format="5"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1"/>
          </reference>
        </references>
      </pivotArea>
    </chartFormat>
    <chartFormat chart="6" format="7" series="1">
      <pivotArea type="data" outline="0" fieldPosition="0">
        <references count="1">
          <reference field="4294967294" count="1" selected="0">
            <x v="2"/>
          </reference>
        </references>
      </pivotArea>
    </chartFormat>
    <chartFormat chart="6" format="8" series="1">
      <pivotArea type="data" outline="0" fieldPosition="0">
        <references count="1">
          <reference field="4294967294" count="1" selected="0">
            <x v="3"/>
          </reference>
        </references>
      </pivotArea>
    </chartFormat>
    <chartFormat chart="6" format="9" series="1">
      <pivotArea type="data" outline="0" fieldPosition="0">
        <references count="1">
          <reference field="429496729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9" cacheId="3" applyNumberFormats="0" applyBorderFormats="0" applyFontFormats="0" applyPatternFormats="0" applyAlignmentFormats="0" applyWidthHeightFormats="1" dataCaption="Values" updatedVersion="4" minRefreshableVersion="3" useAutoFormatting="1" rowGrandTotals="0" colGrandTotals="0" itemPrintTitles="1" createdVersion="4" indent="0" outline="1" outlineData="1" multipleFieldFilters="0" chartFormat="2">
  <location ref="A79:F81" firstHeaderRow="1" firstDataRow="2" firstDataCol="1"/>
  <pivotFields count="2">
    <pivotField axis="axisCol" showAll="0">
      <items count="6">
        <item x="4"/>
        <item x="1"/>
        <item x="0"/>
        <item x="2"/>
        <item x="3"/>
        <item t="default"/>
      </items>
    </pivotField>
    <pivotField dataField="1" numFmtId="2" showAll="0">
      <items count="6">
        <item x="1"/>
        <item x="4"/>
        <item x="3"/>
        <item x="0"/>
        <item x="2"/>
        <item t="default"/>
      </items>
    </pivotField>
  </pivotFields>
  <rowItems count="1">
    <i/>
  </rowItems>
  <colFields count="1">
    <field x="0"/>
  </colFields>
  <colItems count="5">
    <i>
      <x/>
    </i>
    <i>
      <x v="1"/>
    </i>
    <i>
      <x v="2"/>
    </i>
    <i>
      <x v="3"/>
    </i>
    <i>
      <x v="4"/>
    </i>
  </colItems>
  <dataFields count="1">
    <dataField name=" Sales employee productivity ratio" fld="1" baseField="0" baseItem="0"/>
  </dataFields>
  <chartFormats count="12">
    <chartFormat chart="0" format="5" series="1">
      <pivotArea type="data" outline="0" fieldPosition="0">
        <references count="2">
          <reference field="4294967294" count="1" selected="0">
            <x v="0"/>
          </reference>
          <reference field="0" count="1" selected="0">
            <x v="0"/>
          </reference>
        </references>
      </pivotArea>
    </chartFormat>
    <chartFormat chart="0" format="6" series="1">
      <pivotArea type="data" outline="0" fieldPosition="0">
        <references count="2">
          <reference field="4294967294" count="1" selected="0">
            <x v="0"/>
          </reference>
          <reference field="0" count="1" selected="0">
            <x v="1"/>
          </reference>
        </references>
      </pivotArea>
    </chartFormat>
    <chartFormat chart="0" format="7" series="1">
      <pivotArea type="data" outline="0" fieldPosition="0">
        <references count="2">
          <reference field="4294967294" count="1" selected="0">
            <x v="0"/>
          </reference>
          <reference field="0" count="1" selected="0">
            <x v="2"/>
          </reference>
        </references>
      </pivotArea>
    </chartFormat>
    <chartFormat chart="0" format="8" series="1">
      <pivotArea type="data" outline="0" fieldPosition="0">
        <references count="2">
          <reference field="4294967294" count="1" selected="0">
            <x v="0"/>
          </reference>
          <reference field="0" count="1" selected="0">
            <x v="3"/>
          </reference>
        </references>
      </pivotArea>
    </chartFormat>
    <chartFormat chart="0" format="9" series="1">
      <pivotArea type="data" outline="0" fieldPosition="0">
        <references count="2">
          <reference field="4294967294" count="1" selected="0">
            <x v="0"/>
          </reference>
          <reference field="0" count="1" selected="0">
            <x v="4"/>
          </reference>
        </references>
      </pivotArea>
    </chartFormat>
    <chartFormat chart="0" format="10" series="1">
      <pivotArea type="data" outline="0" fieldPosition="0">
        <references count="1">
          <reference field="4294967294" count="1" selected="0">
            <x v="0"/>
          </reference>
        </references>
      </pivotArea>
    </chartFormat>
    <chartFormat chart="1" format="0" series="1">
      <pivotArea type="data" outline="0" fieldPosition="0">
        <references count="2">
          <reference field="4294967294" count="1" selected="0">
            <x v="0"/>
          </reference>
          <reference field="0" count="1" selected="0">
            <x v="0"/>
          </reference>
        </references>
      </pivotArea>
    </chartFormat>
    <chartFormat chart="1" format="1" series="1">
      <pivotArea type="data" outline="0" fieldPosition="0">
        <references count="2">
          <reference field="4294967294" count="1" selected="0">
            <x v="0"/>
          </reference>
          <reference field="0" count="1" selected="0">
            <x v="1"/>
          </reference>
        </references>
      </pivotArea>
    </chartFormat>
    <chartFormat chart="1" format="2" series="1">
      <pivotArea type="data" outline="0" fieldPosition="0">
        <references count="2">
          <reference field="4294967294" count="1" selected="0">
            <x v="0"/>
          </reference>
          <reference field="0" count="1" selected="0">
            <x v="2"/>
          </reference>
        </references>
      </pivotArea>
    </chartFormat>
    <chartFormat chart="1" format="3" series="1">
      <pivotArea type="data" outline="0" fieldPosition="0">
        <references count="2">
          <reference field="4294967294" count="1" selected="0">
            <x v="0"/>
          </reference>
          <reference field="0" count="1" selected="0">
            <x v="3"/>
          </reference>
        </references>
      </pivotArea>
    </chartFormat>
    <chartFormat chart="1" format="4" series="1">
      <pivotArea type="data" outline="0" fieldPosition="0">
        <references count="2">
          <reference field="4294967294" count="1" selected="0">
            <x v="0"/>
          </reference>
          <reference field="0" count="1" selected="0">
            <x v="4"/>
          </reference>
        </references>
      </pivotArea>
    </chartFormat>
    <chartFormat chart="1"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5" cacheId="2"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16" rowHeaderCaption="Products">
  <location ref="D62:E77" firstHeaderRow="1" firstDataRow="1" firstDataCol="1"/>
  <pivotFields count="4">
    <pivotField axis="axisRow" showAll="0">
      <items count="15">
        <item x="5"/>
        <item x="4"/>
        <item x="7"/>
        <item x="8"/>
        <item x="10"/>
        <item x="11"/>
        <item x="9"/>
        <item x="3"/>
        <item x="0"/>
        <item x="1"/>
        <item x="2"/>
        <item x="6"/>
        <item x="12"/>
        <item x="13"/>
        <item t="default"/>
      </items>
    </pivotField>
    <pivotField showAll="0"/>
    <pivotField showAll="0">
      <items count="15">
        <item x="12"/>
        <item x="3"/>
        <item x="9"/>
        <item x="10"/>
        <item x="13"/>
        <item x="1"/>
        <item x="2"/>
        <item x="8"/>
        <item x="0"/>
        <item x="6"/>
        <item x="11"/>
        <item x="7"/>
        <item x="5"/>
        <item x="4"/>
        <item t="default"/>
      </items>
    </pivotField>
    <pivotField dataField="1" numFmtId="166" showAll="0"/>
  </pivotFields>
  <rowFields count="1">
    <field x="0"/>
  </rowFields>
  <rowItems count="15">
    <i>
      <x/>
    </i>
    <i>
      <x v="1"/>
    </i>
    <i>
      <x v="2"/>
    </i>
    <i>
      <x v="3"/>
    </i>
    <i>
      <x v="4"/>
    </i>
    <i>
      <x v="5"/>
    </i>
    <i>
      <x v="6"/>
    </i>
    <i>
      <x v="7"/>
    </i>
    <i>
      <x v="8"/>
    </i>
    <i>
      <x v="9"/>
    </i>
    <i>
      <x v="10"/>
    </i>
    <i>
      <x v="11"/>
    </i>
    <i>
      <x v="12"/>
    </i>
    <i>
      <x v="13"/>
    </i>
    <i t="grand">
      <x/>
    </i>
  </rowItems>
  <colItems count="1">
    <i/>
  </colItems>
  <dataFields count="1">
    <dataField name=" Gross margin ratio" fld="3" baseField="0" baseItem="0"/>
  </dataFields>
  <chartFormats count="6">
    <chartFormat chart="8" format="6" series="1">
      <pivotArea type="data" outline="0" fieldPosition="0">
        <references count="1">
          <reference field="4294967294" count="1" selected="0">
            <x v="0"/>
          </reference>
        </references>
      </pivotArea>
    </chartFormat>
    <chartFormat chart="6" format="5" series="1">
      <pivotArea type="data" outline="0" fieldPosition="0">
        <references count="1">
          <reference field="4294967294" count="1" selected="0">
            <x v="0"/>
          </reference>
        </references>
      </pivotArea>
    </chartFormat>
    <chartFormat chart="5" format="6" series="1">
      <pivotArea type="data" outline="0" fieldPosition="0">
        <references count="1">
          <reference field="4294967294" count="1" selected="0">
            <x v="0"/>
          </reference>
        </references>
      </pivotArea>
    </chartFormat>
    <chartFormat chart="4" format="10" series="1">
      <pivotArea type="data" outline="0" fieldPosition="0">
        <references count="1">
          <reference field="4294967294" count="1" selected="0">
            <x v="0"/>
          </reference>
        </references>
      </pivotArea>
    </chartFormat>
    <chartFormat chart="0" format="8" series="1">
      <pivotArea type="data" outline="0" fieldPosition="0">
        <references count="1">
          <reference field="4294967294" count="1" selected="0">
            <x v="0"/>
          </reference>
        </references>
      </pivotArea>
    </chartFormat>
    <chartFormat chart="15"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3" cacheId="1" applyNumberFormats="0" applyBorderFormats="0" applyFontFormats="0" applyPatternFormats="0" applyAlignmentFormats="0" applyWidthHeightFormats="1" dataCaption="Values" updatedVersion="4" minRefreshableVersion="3" useAutoFormatting="1" rowGrandTotals="0" colGrandTotals="0" itemPrintTitles="1" createdVersion="4" indent="0" outline="1" outlineData="1" multipleFieldFilters="0" chartFormat="2">
  <location ref="A62:B76" firstHeaderRow="1" firstDataRow="1" firstDataCol="1"/>
  <pivotFields count="4">
    <pivotField axis="axisRow" showAll="0" sortType="ascending">
      <items count="15">
        <item x="5"/>
        <item x="4"/>
        <item x="7"/>
        <item x="8"/>
        <item x="10"/>
        <item x="11"/>
        <item x="9"/>
        <item x="3"/>
        <item x="0"/>
        <item x="1"/>
        <item x="2"/>
        <item x="6"/>
        <item x="12"/>
        <item x="13"/>
        <item t="default"/>
      </items>
    </pivotField>
    <pivotField showAll="0"/>
    <pivotField showAll="0"/>
    <pivotField dataField="1" numFmtId="2" showAll="0">
      <items count="15">
        <item x="12"/>
        <item x="9"/>
        <item x="3"/>
        <item x="13"/>
        <item x="1"/>
        <item x="10"/>
        <item x="2"/>
        <item x="8"/>
        <item x="6"/>
        <item x="0"/>
        <item x="7"/>
        <item x="11"/>
        <item x="5"/>
        <item x="4"/>
        <item t="default"/>
      </items>
    </pivotField>
  </pivotFields>
  <rowFields count="1">
    <field x="0"/>
  </rowFields>
  <rowItems count="14">
    <i>
      <x/>
    </i>
    <i>
      <x v="1"/>
    </i>
    <i>
      <x v="2"/>
    </i>
    <i>
      <x v="3"/>
    </i>
    <i>
      <x v="4"/>
    </i>
    <i>
      <x v="5"/>
    </i>
    <i>
      <x v="6"/>
    </i>
    <i>
      <x v="7"/>
    </i>
    <i>
      <x v="8"/>
    </i>
    <i>
      <x v="9"/>
    </i>
    <i>
      <x v="10"/>
    </i>
    <i>
      <x v="11"/>
    </i>
    <i>
      <x v="12"/>
    </i>
    <i>
      <x v="13"/>
    </i>
  </rowItems>
  <colItems count="1">
    <i/>
  </colItems>
  <dataFields count="1">
    <dataField name="Sum of Inventory turnover" fld="3" baseField="0" baseItem="0" numFmtId="2"/>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useAutoFormatting="1" rowGrandTotals="0" itemPrintTitles="1" createdVersion="4" indent="0" outline="1" outlineData="1" multipleFieldFilters="0" rowHeaderCaption="Product">
  <location ref="G3:N17" firstHeaderRow="0" firstDataRow="1" firstDataCol="1"/>
  <pivotFields count="14">
    <pivotField axis="axisRow" showAll="0">
      <items count="15">
        <item x="0"/>
        <item x="1"/>
        <item x="2"/>
        <item x="3"/>
        <item x="4"/>
        <item x="5"/>
        <item x="6"/>
        <item x="7"/>
        <item x="8"/>
        <item x="13"/>
        <item x="9"/>
        <item x="10"/>
        <item x="11"/>
        <item x="12"/>
        <item t="default"/>
      </items>
    </pivotField>
    <pivotField showAll="0">
      <items count="6">
        <item x="3"/>
        <item x="4"/>
        <item x="0"/>
        <item x="1"/>
        <item x="2"/>
        <item t="default"/>
      </items>
    </pivotField>
    <pivotField dataField="1" showAll="0">
      <items count="19">
        <item x="11"/>
        <item x="16"/>
        <item x="15"/>
        <item x="5"/>
        <item x="4"/>
        <item x="7"/>
        <item x="14"/>
        <item x="17"/>
        <item x="0"/>
        <item x="12"/>
        <item x="1"/>
        <item x="13"/>
        <item x="9"/>
        <item x="8"/>
        <item x="10"/>
        <item x="6"/>
        <item x="2"/>
        <item x="3"/>
        <item t="default"/>
      </items>
    </pivotField>
    <pivotField dataField="1" showAll="0">
      <items count="17">
        <item x="1"/>
        <item x="3"/>
        <item x="5"/>
        <item x="6"/>
        <item x="8"/>
        <item x="0"/>
        <item x="9"/>
        <item x="11"/>
        <item x="13"/>
        <item x="4"/>
        <item x="15"/>
        <item x="7"/>
        <item x="2"/>
        <item x="12"/>
        <item x="10"/>
        <item x="14"/>
        <item t="default"/>
      </items>
    </pivotField>
    <pivotField dataField="1" showAll="0">
      <items count="18">
        <item x="14"/>
        <item x="12"/>
        <item x="5"/>
        <item x="13"/>
        <item x="16"/>
        <item x="1"/>
        <item x="7"/>
        <item x="3"/>
        <item x="2"/>
        <item x="0"/>
        <item x="8"/>
        <item x="9"/>
        <item x="10"/>
        <item x="6"/>
        <item x="11"/>
        <item x="15"/>
        <item x="4"/>
        <item t="default"/>
      </items>
    </pivotField>
    <pivotField dataField="1" showAll="0">
      <items count="17">
        <item x="11"/>
        <item x="7"/>
        <item x="4"/>
        <item x="9"/>
        <item x="12"/>
        <item x="3"/>
        <item x="15"/>
        <item x="14"/>
        <item x="6"/>
        <item x="13"/>
        <item x="2"/>
        <item x="1"/>
        <item x="5"/>
        <item x="0"/>
        <item x="10"/>
        <item x="8"/>
        <item t="default"/>
      </items>
    </pivotField>
    <pivotField dataField="1" showAll="0">
      <items count="20">
        <item x="12"/>
        <item x="13"/>
        <item x="8"/>
        <item x="5"/>
        <item x="0"/>
        <item x="10"/>
        <item x="1"/>
        <item x="15"/>
        <item x="2"/>
        <item x="11"/>
        <item x="18"/>
        <item x="4"/>
        <item x="6"/>
        <item x="3"/>
        <item x="14"/>
        <item x="9"/>
        <item x="16"/>
        <item x="7"/>
        <item x="17"/>
        <item t="default"/>
      </items>
    </pivotField>
    <pivotField dataField="1" showAll="0">
      <items count="18">
        <item x="14"/>
        <item x="0"/>
        <item x="1"/>
        <item x="6"/>
        <item x="7"/>
        <item x="13"/>
        <item x="16"/>
        <item x="11"/>
        <item x="15"/>
        <item x="12"/>
        <item x="9"/>
        <item x="4"/>
        <item x="10"/>
        <item x="5"/>
        <item x="3"/>
        <item x="8"/>
        <item x="2"/>
        <item t="default"/>
      </items>
    </pivotField>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0"/>
  </rowFields>
  <rowItems count="14">
    <i>
      <x/>
    </i>
    <i>
      <x v="1"/>
    </i>
    <i>
      <x v="2"/>
    </i>
    <i>
      <x v="3"/>
    </i>
    <i>
      <x v="4"/>
    </i>
    <i>
      <x v="5"/>
    </i>
    <i>
      <x v="6"/>
    </i>
    <i>
      <x v="7"/>
    </i>
    <i>
      <x v="8"/>
    </i>
    <i>
      <x v="9"/>
    </i>
    <i>
      <x v="10"/>
    </i>
    <i>
      <x v="11"/>
    </i>
    <i>
      <x v="12"/>
    </i>
    <i>
      <x v="13"/>
    </i>
  </rowItems>
  <colFields count="1">
    <field x="-2"/>
  </colFields>
  <colItems count="7">
    <i>
      <x/>
    </i>
    <i i="1">
      <x v="1"/>
    </i>
    <i i="2">
      <x v="2"/>
    </i>
    <i i="3">
      <x v="3"/>
    </i>
    <i i="4">
      <x v="4"/>
    </i>
    <i i="5">
      <x v="5"/>
    </i>
    <i i="6">
      <x v="6"/>
    </i>
  </colItems>
  <dataFields count="7">
    <dataField name="Unit sales of Jul-17" fld="2" baseField="0" baseItem="0"/>
    <dataField name="Unit sales of Aug-17" fld="3" baseField="0" baseItem="0"/>
    <dataField name="Unit sales of Sep-17" fld="4" baseField="0" baseItem="0"/>
    <dataField name="Unit sales of Oct-17" fld="5" baseField="0" baseItem="0"/>
    <dataField name="Unit sales of Nov-17" fld="6" baseField="0" baseItem="0"/>
    <dataField name="Unit sales of Dec-17" fld="7" baseField="0" baseItem="0"/>
    <dataField name=" Total" fld="8" baseField="0" baseItem="0"/>
  </dataFields>
  <pivotTableStyleInfo name="PivotStyleMedium1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PivotTable4" cacheId="0" applyNumberFormats="0" applyBorderFormats="0" applyFontFormats="0" applyPatternFormats="0" applyAlignmentFormats="0" applyWidthHeightFormats="1" dataCaption="Values" updatedVersion="4" minRefreshableVersion="3" asteriskTotals="1" useAutoFormatting="1" rowGrandTotals="0" colGrandTotals="0" itemPrintTitles="1" createdVersion="4" indent="0" outline="1" outlineData="1" multipleFieldFilters="0" chartFormat="10" rowHeaderCaption="Employee">
  <location ref="J19:Q65" firstHeaderRow="0" firstDataRow="1" firstDataCol="1"/>
  <pivotFields count="14">
    <pivotField axis="axisRow" showAll="0">
      <items count="15">
        <item x="5"/>
        <item x="4"/>
        <item x="7"/>
        <item x="8"/>
        <item x="9"/>
        <item x="10"/>
        <item x="13"/>
        <item x="3"/>
        <item x="0"/>
        <item x="1"/>
        <item x="2"/>
        <item x="6"/>
        <item x="11"/>
        <item x="12"/>
        <item t="default"/>
      </items>
    </pivotField>
    <pivotField axis="axisRow" showAll="0">
      <items count="6">
        <item x="3"/>
        <item x="4"/>
        <item x="0"/>
        <item x="1"/>
        <item x="2"/>
        <item t="default"/>
      </items>
    </pivotField>
    <pivotField dataField="1" showAll="0"/>
    <pivotField dataField="1" showAll="0"/>
    <pivotField dataField="1" showAll="0"/>
    <pivotField dataField="1" showAll="0"/>
    <pivotField dataField="1" showAll="0"/>
    <pivotField dataField="1" showAl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2">
    <field x="1"/>
    <field x="0"/>
  </rowFields>
  <rowItems count="46">
    <i>
      <x/>
    </i>
    <i r="1">
      <x v="5"/>
    </i>
    <i r="1">
      <x v="6"/>
    </i>
    <i r="1">
      <x v="13"/>
    </i>
    <i>
      <x v="1"/>
    </i>
    <i r="1">
      <x v="13"/>
    </i>
    <i>
      <x v="2"/>
    </i>
    <i r="1">
      <x/>
    </i>
    <i r="1">
      <x v="1"/>
    </i>
    <i r="1">
      <x v="2"/>
    </i>
    <i r="1">
      <x v="3"/>
    </i>
    <i r="1">
      <x v="4"/>
    </i>
    <i r="1">
      <x v="5"/>
    </i>
    <i r="1">
      <x v="6"/>
    </i>
    <i r="1">
      <x v="7"/>
    </i>
    <i r="1">
      <x v="8"/>
    </i>
    <i r="1">
      <x v="9"/>
    </i>
    <i r="1">
      <x v="10"/>
    </i>
    <i r="1">
      <x v="12"/>
    </i>
    <i r="1">
      <x v="13"/>
    </i>
    <i>
      <x v="3"/>
    </i>
    <i r="1">
      <x/>
    </i>
    <i r="1">
      <x v="1"/>
    </i>
    <i r="1">
      <x v="2"/>
    </i>
    <i r="1">
      <x v="4"/>
    </i>
    <i r="1">
      <x v="5"/>
    </i>
    <i r="1">
      <x v="6"/>
    </i>
    <i r="1">
      <x v="8"/>
    </i>
    <i r="1">
      <x v="9"/>
    </i>
    <i r="1">
      <x v="10"/>
    </i>
    <i r="1">
      <x v="11"/>
    </i>
    <i r="1">
      <x v="12"/>
    </i>
    <i r="1">
      <x v="13"/>
    </i>
    <i>
      <x v="4"/>
    </i>
    <i r="1">
      <x/>
    </i>
    <i r="1">
      <x v="1"/>
    </i>
    <i r="1">
      <x v="2"/>
    </i>
    <i r="1">
      <x v="4"/>
    </i>
    <i r="1">
      <x v="5"/>
    </i>
    <i r="1">
      <x v="6"/>
    </i>
    <i r="1">
      <x v="7"/>
    </i>
    <i r="1">
      <x v="8"/>
    </i>
    <i r="1">
      <x v="9"/>
    </i>
    <i r="1">
      <x v="11"/>
    </i>
    <i r="1">
      <x v="12"/>
    </i>
    <i r="1">
      <x v="13"/>
    </i>
  </rowItems>
  <colFields count="1">
    <field x="-2"/>
  </colFields>
  <colItems count="7">
    <i>
      <x/>
    </i>
    <i i="1">
      <x v="1"/>
    </i>
    <i i="2">
      <x v="2"/>
    </i>
    <i i="3">
      <x v="3"/>
    </i>
    <i i="4">
      <x v="4"/>
    </i>
    <i i="5">
      <x v="5"/>
    </i>
    <i i="6">
      <x v="6"/>
    </i>
  </colItems>
  <dataFields count="7">
    <dataField name=" Jul-17" fld="2" baseField="1" baseItem="0"/>
    <dataField name=" Aug-17" fld="3" baseField="1" baseItem="0"/>
    <dataField name=" Sep-17" fld="4" baseField="1" baseItem="0"/>
    <dataField name=" Oct-17" fld="5" baseField="1" baseItem="0"/>
    <dataField name=" Nov-17" fld="6" baseField="1" baseItem="0"/>
    <dataField name=" Dec-17" fld="7" baseField="1" baseItem="0"/>
    <dataField name="Total unit sold" fld="8" baseField="1" baseItem="0"/>
  </dataFields>
  <chartFormats count="21">
    <chartFormat chart="3" format="0" series="1">
      <pivotArea type="data" outline="0" fieldPosition="0">
        <references count="1">
          <reference field="4294967294" count="1" selected="0">
            <x v="0"/>
          </reference>
        </references>
      </pivotArea>
    </chartFormat>
    <chartFormat chart="3" format="1" series="1">
      <pivotArea type="data" outline="0" fieldPosition="0">
        <references count="1">
          <reference field="4294967294" count="1" selected="0">
            <x v="1"/>
          </reference>
        </references>
      </pivotArea>
    </chartFormat>
    <chartFormat chart="3" format="2" series="1">
      <pivotArea type="data" outline="0" fieldPosition="0">
        <references count="1">
          <reference field="4294967294" count="1" selected="0">
            <x v="2"/>
          </reference>
        </references>
      </pivotArea>
    </chartFormat>
    <chartFormat chart="3" format="3" series="1">
      <pivotArea type="data" outline="0" fieldPosition="0">
        <references count="1">
          <reference field="4294967294" count="1" selected="0">
            <x v="3"/>
          </reference>
        </references>
      </pivotArea>
    </chartFormat>
    <chartFormat chart="3" format="4" series="1">
      <pivotArea type="data" outline="0" fieldPosition="0">
        <references count="1">
          <reference field="4294967294" count="1" selected="0">
            <x v="4"/>
          </reference>
        </references>
      </pivotArea>
    </chartFormat>
    <chartFormat chart="3" format="5" series="1">
      <pivotArea type="data" outline="0" fieldPosition="0">
        <references count="1">
          <reference field="4294967294" count="1" selected="0">
            <x v="5"/>
          </reference>
        </references>
      </pivotArea>
    </chartFormat>
    <chartFormat chart="3" format="6" series="1">
      <pivotArea type="data" outline="0" fieldPosition="0">
        <references count="1">
          <reference field="4294967294" count="1" selected="0">
            <x v="6"/>
          </reference>
        </references>
      </pivotArea>
    </chartFormat>
    <chartFormat chart="4" format="0" series="1">
      <pivotArea type="data" outline="0" fieldPosition="0">
        <references count="1">
          <reference field="4294967294" count="1" selected="0">
            <x v="0"/>
          </reference>
        </references>
      </pivotArea>
    </chartFormat>
    <chartFormat chart="4" format="1" series="1">
      <pivotArea type="data" outline="0" fieldPosition="0">
        <references count="1">
          <reference field="4294967294" count="1" selected="0">
            <x v="1"/>
          </reference>
        </references>
      </pivotArea>
    </chartFormat>
    <chartFormat chart="4" format="2" series="1">
      <pivotArea type="data" outline="0" fieldPosition="0">
        <references count="1">
          <reference field="4294967294" count="1" selected="0">
            <x v="2"/>
          </reference>
        </references>
      </pivotArea>
    </chartFormat>
    <chartFormat chart="4" format="3" series="1">
      <pivotArea type="data" outline="0" fieldPosition="0">
        <references count="1">
          <reference field="4294967294" count="1" selected="0">
            <x v="3"/>
          </reference>
        </references>
      </pivotArea>
    </chartFormat>
    <chartFormat chart="4" format="4" series="1">
      <pivotArea type="data" outline="0" fieldPosition="0">
        <references count="1">
          <reference field="4294967294" count="1" selected="0">
            <x v="4"/>
          </reference>
        </references>
      </pivotArea>
    </chartFormat>
    <chartFormat chart="4" format="5" series="1">
      <pivotArea type="data" outline="0" fieldPosition="0">
        <references count="1">
          <reference field="4294967294" count="1" selected="0">
            <x v="5"/>
          </reference>
        </references>
      </pivotArea>
    </chartFormat>
    <chartFormat chart="4" format="6" series="1">
      <pivotArea type="data" outline="0" fieldPosition="0">
        <references count="1">
          <reference field="4294967294" count="1" selected="0">
            <x v="6"/>
          </reference>
        </references>
      </pivotArea>
    </chartFormat>
    <chartFormat chart="9" format="14" series="1">
      <pivotArea type="data" outline="0" fieldPosition="0">
        <references count="1">
          <reference field="4294967294" count="1" selected="0">
            <x v="0"/>
          </reference>
        </references>
      </pivotArea>
    </chartFormat>
    <chartFormat chart="9" format="15" series="1">
      <pivotArea type="data" outline="0" fieldPosition="0">
        <references count="1">
          <reference field="4294967294" count="1" selected="0">
            <x v="1"/>
          </reference>
        </references>
      </pivotArea>
    </chartFormat>
    <chartFormat chart="9" format="16" series="1">
      <pivotArea type="data" outline="0" fieldPosition="0">
        <references count="1">
          <reference field="4294967294" count="1" selected="0">
            <x v="2"/>
          </reference>
        </references>
      </pivotArea>
    </chartFormat>
    <chartFormat chart="9" format="17" series="1">
      <pivotArea type="data" outline="0" fieldPosition="0">
        <references count="1">
          <reference field="4294967294" count="1" selected="0">
            <x v="3"/>
          </reference>
        </references>
      </pivotArea>
    </chartFormat>
    <chartFormat chart="9" format="18" series="1">
      <pivotArea type="data" outline="0" fieldPosition="0">
        <references count="1">
          <reference field="4294967294" count="1" selected="0">
            <x v="4"/>
          </reference>
        </references>
      </pivotArea>
    </chartFormat>
    <chartFormat chart="9" format="19" series="1">
      <pivotArea type="data" outline="0" fieldPosition="0">
        <references count="1">
          <reference field="4294967294" count="1" selected="0">
            <x v="5"/>
          </reference>
        </references>
      </pivotArea>
    </chartFormat>
    <chartFormat chart="9" format="20" series="1">
      <pivotArea type="data" outline="0" fieldPosition="0">
        <references count="1">
          <reference field="4294967294"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 sourceName="Product">
  <pivotTables>
    <pivotTable tabId="3" name="PivotTable5"/>
  </pivotTables>
  <data>
    <tabular pivotCacheId="2">
      <items count="14">
        <i x="5" s="1"/>
        <i x="4" s="1"/>
        <i x="7" s="1"/>
        <i x="8" s="1"/>
        <i x="10" s="1"/>
        <i x="11" s="1"/>
        <i x="9" s="1"/>
        <i x="3" s="1"/>
        <i x="0" s="1"/>
        <i x="1" s="1"/>
        <i x="2" s="1"/>
        <i x="6" s="1"/>
        <i x="12" s="1"/>
        <i x="1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cache="Slicer_Product" caption="Product" style="SlicerStyleLight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indservers.com/domains.php?domain=brefk" TargetMode="Externa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6"/>
  <sheetViews>
    <sheetView tabSelected="1" workbookViewId="0">
      <selection activeCell="E7" sqref="E7"/>
    </sheetView>
  </sheetViews>
  <sheetFormatPr defaultRowHeight="15" x14ac:dyDescent="0.25"/>
  <sheetData>
    <row r="1" spans="1:1" ht="15.75" x14ac:dyDescent="0.25">
      <c r="A1" s="70" t="s">
        <v>115</v>
      </c>
    </row>
    <row r="2" spans="1:1" ht="15.75" x14ac:dyDescent="0.25">
      <c r="A2" s="70" t="s">
        <v>85</v>
      </c>
    </row>
    <row r="3" spans="1:1" ht="15.75" x14ac:dyDescent="0.25">
      <c r="A3" s="70"/>
    </row>
    <row r="4" spans="1:1" ht="15.75" x14ac:dyDescent="0.25">
      <c r="A4" s="70" t="s">
        <v>86</v>
      </c>
    </row>
    <row r="5" spans="1:1" ht="15.75" x14ac:dyDescent="0.25">
      <c r="A5" s="70" t="s">
        <v>92</v>
      </c>
    </row>
    <row r="6" spans="1:1" ht="15.75" x14ac:dyDescent="0.25">
      <c r="A6" s="70" t="s">
        <v>87</v>
      </c>
    </row>
    <row r="7" spans="1:1" ht="15.75" x14ac:dyDescent="0.25">
      <c r="A7" s="70"/>
    </row>
    <row r="8" spans="1:1" ht="15.75" x14ac:dyDescent="0.25">
      <c r="A8" s="70" t="s">
        <v>93</v>
      </c>
    </row>
    <row r="9" spans="1:1" ht="15.75" x14ac:dyDescent="0.25">
      <c r="A9" s="70" t="s">
        <v>88</v>
      </c>
    </row>
    <row r="10" spans="1:1" ht="15.75" x14ac:dyDescent="0.25">
      <c r="A10" s="70" t="s">
        <v>99</v>
      </c>
    </row>
    <row r="11" spans="1:1" ht="15.75" x14ac:dyDescent="0.25">
      <c r="A11" s="70" t="s">
        <v>95</v>
      </c>
    </row>
    <row r="12" spans="1:1" ht="15.75" x14ac:dyDescent="0.25">
      <c r="A12" s="70" t="s">
        <v>96</v>
      </c>
    </row>
    <row r="13" spans="1:1" ht="15.75" x14ac:dyDescent="0.25">
      <c r="A13" s="70" t="s">
        <v>97</v>
      </c>
    </row>
    <row r="14" spans="1:1" ht="15.75" x14ac:dyDescent="0.25">
      <c r="A14" s="70" t="s">
        <v>98</v>
      </c>
    </row>
    <row r="15" spans="1:1" ht="15.75" x14ac:dyDescent="0.25">
      <c r="A15" s="70"/>
    </row>
    <row r="16" spans="1:1" ht="15.75" x14ac:dyDescent="0.25">
      <c r="A16" s="70" t="s">
        <v>94</v>
      </c>
    </row>
    <row r="17" spans="1:1" ht="15.75" x14ac:dyDescent="0.25">
      <c r="A17" s="70" t="s">
        <v>89</v>
      </c>
    </row>
    <row r="18" spans="1:1" ht="15.75" x14ac:dyDescent="0.25">
      <c r="A18" s="70" t="s">
        <v>90</v>
      </c>
    </row>
    <row r="19" spans="1:1" ht="15.75" x14ac:dyDescent="0.25">
      <c r="A19" s="70" t="s">
        <v>91</v>
      </c>
    </row>
    <row r="20" spans="1:1" x14ac:dyDescent="0.25">
      <c r="A20" s="8" t="s">
        <v>103</v>
      </c>
    </row>
    <row r="22" spans="1:1" x14ac:dyDescent="0.25">
      <c r="A22" t="s">
        <v>101</v>
      </c>
    </row>
    <row r="23" spans="1:1" x14ac:dyDescent="0.25">
      <c r="A23" t="s">
        <v>100</v>
      </c>
    </row>
    <row r="41" spans="1:1" x14ac:dyDescent="0.25">
      <c r="A41" t="s">
        <v>102</v>
      </c>
    </row>
    <row r="49" spans="1:1" x14ac:dyDescent="0.25">
      <c r="A49" t="s">
        <v>112</v>
      </c>
    </row>
    <row r="61" spans="1:1" x14ac:dyDescent="0.25">
      <c r="A61" t="s">
        <v>113</v>
      </c>
    </row>
    <row r="116" spans="17:17" ht="26.25" x14ac:dyDescent="0.4">
      <c r="Q116" s="71" t="s">
        <v>114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topLeftCell="A7" workbookViewId="0">
      <selection activeCell="D19" sqref="D19"/>
    </sheetView>
  </sheetViews>
  <sheetFormatPr defaultRowHeight="15" x14ac:dyDescent="0.25"/>
  <cols>
    <col min="1" max="1" width="25.85546875" bestFit="1" customWidth="1"/>
    <col min="2" max="2" width="12" bestFit="1" customWidth="1"/>
    <col min="3" max="3" width="11" bestFit="1" customWidth="1"/>
    <col min="4" max="4" width="12.85546875" bestFit="1" customWidth="1"/>
    <col min="6" max="6" width="25.85546875" bestFit="1" customWidth="1"/>
    <col min="7" max="7" width="14.7109375" bestFit="1" customWidth="1"/>
    <col min="8" max="8" width="24.7109375" bestFit="1" customWidth="1"/>
    <col min="9" max="9" width="18.140625" bestFit="1" customWidth="1"/>
    <col min="10" max="10" width="10.42578125" bestFit="1" customWidth="1"/>
  </cols>
  <sheetData>
    <row r="1" spans="1:14" ht="31.5" x14ac:dyDescent="0.5">
      <c r="A1" s="18" t="s">
        <v>42</v>
      </c>
      <c r="F1" s="18" t="s">
        <v>41</v>
      </c>
    </row>
    <row r="2" spans="1:14" ht="36" customHeight="1" x14ac:dyDescent="0.3">
      <c r="A2" s="4" t="s">
        <v>0</v>
      </c>
      <c r="B2" s="4" t="s">
        <v>1</v>
      </c>
      <c r="C2" s="5" t="s">
        <v>2</v>
      </c>
      <c r="D2" s="6" t="s">
        <v>3</v>
      </c>
      <c r="F2" s="4" t="s">
        <v>23</v>
      </c>
      <c r="G2" s="4" t="s">
        <v>24</v>
      </c>
      <c r="H2" s="5" t="s">
        <v>25</v>
      </c>
      <c r="I2" s="9" t="s">
        <v>26</v>
      </c>
      <c r="J2" s="4" t="s">
        <v>27</v>
      </c>
    </row>
    <row r="3" spans="1:14" x14ac:dyDescent="0.25">
      <c r="A3" s="12" t="s">
        <v>4</v>
      </c>
      <c r="B3" s="12" t="s">
        <v>5</v>
      </c>
      <c r="C3" s="13">
        <v>843</v>
      </c>
      <c r="D3" s="13">
        <v>1297</v>
      </c>
      <c r="F3" s="10" t="s">
        <v>28</v>
      </c>
      <c r="G3" s="10" t="s">
        <v>29</v>
      </c>
      <c r="H3" s="11">
        <v>200000</v>
      </c>
      <c r="I3" s="10">
        <v>120</v>
      </c>
      <c r="J3" s="10" t="s">
        <v>30</v>
      </c>
    </row>
    <row r="4" spans="1:14" x14ac:dyDescent="0.25">
      <c r="A4" s="12" t="s">
        <v>6</v>
      </c>
      <c r="B4" s="12" t="s">
        <v>14</v>
      </c>
      <c r="C4" s="13">
        <v>680</v>
      </c>
      <c r="D4" s="13">
        <v>1047</v>
      </c>
      <c r="F4" s="10" t="s">
        <v>31</v>
      </c>
      <c r="G4" s="10" t="s">
        <v>32</v>
      </c>
      <c r="H4" s="11">
        <v>0</v>
      </c>
      <c r="I4" s="10">
        <v>37</v>
      </c>
      <c r="J4" s="10" t="s">
        <v>33</v>
      </c>
    </row>
    <row r="5" spans="1:14" x14ac:dyDescent="0.25">
      <c r="A5" s="12" t="s">
        <v>7</v>
      </c>
      <c r="B5" s="12" t="s">
        <v>5</v>
      </c>
      <c r="C5" s="13">
        <v>940</v>
      </c>
      <c r="D5" s="13">
        <v>1447</v>
      </c>
      <c r="F5" s="10" t="s">
        <v>34</v>
      </c>
      <c r="G5" s="10" t="s">
        <v>29</v>
      </c>
      <c r="H5" s="11">
        <v>200000</v>
      </c>
      <c r="I5" s="10">
        <v>80</v>
      </c>
      <c r="J5" s="10" t="s">
        <v>33</v>
      </c>
    </row>
    <row r="6" spans="1:14" x14ac:dyDescent="0.25">
      <c r="A6" s="12" t="s">
        <v>8</v>
      </c>
      <c r="B6" s="12" t="s">
        <v>5</v>
      </c>
      <c r="C6" s="13">
        <v>550</v>
      </c>
      <c r="D6" s="13">
        <v>847</v>
      </c>
      <c r="F6" s="10" t="s">
        <v>35</v>
      </c>
      <c r="G6" s="10" t="s">
        <v>29</v>
      </c>
      <c r="H6" s="11">
        <v>200000</v>
      </c>
      <c r="I6" s="10">
        <v>120</v>
      </c>
      <c r="J6" s="10" t="s">
        <v>30</v>
      </c>
    </row>
    <row r="7" spans="1:14" x14ac:dyDescent="0.25">
      <c r="A7" s="12" t="s">
        <v>9</v>
      </c>
      <c r="B7" s="12" t="s">
        <v>10</v>
      </c>
      <c r="C7" s="13">
        <v>2449</v>
      </c>
      <c r="D7" s="13">
        <v>3499</v>
      </c>
      <c r="F7" s="10" t="s">
        <v>36</v>
      </c>
      <c r="G7" s="10" t="s">
        <v>32</v>
      </c>
      <c r="H7" s="11">
        <v>0</v>
      </c>
      <c r="I7" s="10">
        <v>64</v>
      </c>
      <c r="J7" s="10" t="s">
        <v>30</v>
      </c>
    </row>
    <row r="8" spans="1:14" x14ac:dyDescent="0.25">
      <c r="A8" s="12" t="s">
        <v>11</v>
      </c>
      <c r="B8" s="12" t="s">
        <v>10</v>
      </c>
      <c r="C8" s="13">
        <v>1539</v>
      </c>
      <c r="D8" s="13">
        <v>2199</v>
      </c>
    </row>
    <row r="9" spans="1:14" ht="31.5" x14ac:dyDescent="0.5">
      <c r="A9" s="12" t="s">
        <v>12</v>
      </c>
      <c r="B9" s="12" t="s">
        <v>10</v>
      </c>
      <c r="C9" s="13">
        <v>1330</v>
      </c>
      <c r="D9" s="13">
        <v>1899</v>
      </c>
      <c r="F9" s="19" t="s">
        <v>43</v>
      </c>
      <c r="G9" s="2"/>
      <c r="H9" s="2"/>
      <c r="I9" s="87" t="s">
        <v>37</v>
      </c>
      <c r="J9" s="87"/>
      <c r="K9" s="87"/>
      <c r="L9" s="87"/>
      <c r="M9" s="87"/>
      <c r="N9" s="87"/>
    </row>
    <row r="10" spans="1:14" ht="18.75" customHeight="1" x14ac:dyDescent="0.3">
      <c r="A10" s="12" t="s">
        <v>13</v>
      </c>
      <c r="B10" s="12" t="s">
        <v>14</v>
      </c>
      <c r="C10" s="13">
        <v>1279</v>
      </c>
      <c r="D10" s="13">
        <v>1599</v>
      </c>
      <c r="F10" s="4" t="s">
        <v>0</v>
      </c>
      <c r="G10" s="5" t="s">
        <v>38</v>
      </c>
      <c r="H10" s="5" t="s">
        <v>39</v>
      </c>
      <c r="I10" s="6">
        <v>42947</v>
      </c>
      <c r="J10" s="6">
        <v>42977</v>
      </c>
      <c r="K10" s="6">
        <v>43008</v>
      </c>
      <c r="L10" s="6">
        <v>43039</v>
      </c>
      <c r="M10" s="6">
        <v>43069</v>
      </c>
      <c r="N10" s="6">
        <v>43100</v>
      </c>
    </row>
    <row r="11" spans="1:14" x14ac:dyDescent="0.25">
      <c r="A11" s="12" t="s">
        <v>15</v>
      </c>
      <c r="B11" s="12" t="s">
        <v>14</v>
      </c>
      <c r="C11" s="13">
        <v>2399</v>
      </c>
      <c r="D11" s="13">
        <v>2999</v>
      </c>
      <c r="F11" t="s">
        <v>4</v>
      </c>
      <c r="G11" t="s">
        <v>5</v>
      </c>
      <c r="H11" s="15">
        <v>5</v>
      </c>
      <c r="I11" s="16">
        <v>6</v>
      </c>
      <c r="J11" s="17">
        <v>8</v>
      </c>
      <c r="K11" s="17">
        <v>2</v>
      </c>
      <c r="L11" s="17">
        <v>15</v>
      </c>
      <c r="M11" s="17">
        <v>8</v>
      </c>
      <c r="N11" s="17">
        <v>14</v>
      </c>
    </row>
    <row r="12" spans="1:14" x14ac:dyDescent="0.25">
      <c r="A12" s="12" t="s">
        <v>16</v>
      </c>
      <c r="B12" s="12" t="s">
        <v>17</v>
      </c>
      <c r="C12" s="13">
        <v>347</v>
      </c>
      <c r="D12" s="13">
        <v>578</v>
      </c>
      <c r="F12" t="s">
        <v>6</v>
      </c>
      <c r="G12" t="s">
        <v>5</v>
      </c>
      <c r="H12" s="15">
        <v>25</v>
      </c>
      <c r="I12" s="16">
        <v>10</v>
      </c>
      <c r="J12" s="17">
        <v>5</v>
      </c>
      <c r="K12" s="17">
        <v>14</v>
      </c>
      <c r="L12" s="17">
        <v>12</v>
      </c>
      <c r="M12" s="17">
        <v>25</v>
      </c>
      <c r="N12" s="17">
        <v>29</v>
      </c>
    </row>
    <row r="13" spans="1:14" x14ac:dyDescent="0.25">
      <c r="A13" s="12" t="s">
        <v>18</v>
      </c>
      <c r="B13" s="12" t="s">
        <v>17</v>
      </c>
      <c r="C13" s="13">
        <v>677</v>
      </c>
      <c r="D13" s="13">
        <v>1129</v>
      </c>
      <c r="F13" t="s">
        <v>7</v>
      </c>
      <c r="G13" t="s">
        <v>5</v>
      </c>
      <c r="H13" s="15">
        <v>20</v>
      </c>
      <c r="I13" s="16">
        <v>12</v>
      </c>
      <c r="J13" s="17">
        <v>11</v>
      </c>
      <c r="K13" s="17">
        <v>5</v>
      </c>
      <c r="L13" s="17">
        <v>13</v>
      </c>
      <c r="M13" s="17">
        <v>15</v>
      </c>
      <c r="N13" s="17">
        <v>5</v>
      </c>
    </row>
    <row r="14" spans="1:14" x14ac:dyDescent="0.25">
      <c r="A14" s="12" t="s">
        <v>19</v>
      </c>
      <c r="B14" s="12" t="s">
        <v>17</v>
      </c>
      <c r="C14" s="13">
        <v>809</v>
      </c>
      <c r="D14" s="13">
        <v>1349</v>
      </c>
      <c r="F14" t="s">
        <v>8</v>
      </c>
      <c r="G14" t="s">
        <v>5</v>
      </c>
      <c r="H14" s="15">
        <v>12</v>
      </c>
      <c r="I14" s="16">
        <v>16</v>
      </c>
      <c r="J14" s="17">
        <v>14</v>
      </c>
      <c r="K14" s="17">
        <v>14</v>
      </c>
      <c r="L14" s="17">
        <v>18</v>
      </c>
      <c r="M14" s="17">
        <v>12</v>
      </c>
      <c r="N14" s="17">
        <v>16</v>
      </c>
    </row>
    <row r="15" spans="1:14" x14ac:dyDescent="0.25">
      <c r="A15" s="14" t="s">
        <v>20</v>
      </c>
      <c r="B15" s="12" t="s">
        <v>21</v>
      </c>
      <c r="C15" s="13">
        <v>230</v>
      </c>
      <c r="D15" s="13">
        <v>459</v>
      </c>
      <c r="F15" t="s">
        <v>9</v>
      </c>
      <c r="G15" t="s">
        <v>10</v>
      </c>
      <c r="H15" s="15">
        <v>18</v>
      </c>
      <c r="I15" s="16">
        <v>6</v>
      </c>
      <c r="J15" s="17">
        <v>9</v>
      </c>
      <c r="K15" s="17">
        <v>5</v>
      </c>
      <c r="L15" s="17">
        <v>7</v>
      </c>
      <c r="M15" s="17">
        <v>14</v>
      </c>
      <c r="N15" s="17">
        <v>20</v>
      </c>
    </row>
    <row r="16" spans="1:14" x14ac:dyDescent="0.25">
      <c r="A16" s="14" t="s">
        <v>22</v>
      </c>
      <c r="B16" s="12" t="s">
        <v>21</v>
      </c>
      <c r="C16" s="13">
        <v>249</v>
      </c>
      <c r="D16" s="13">
        <v>499</v>
      </c>
      <c r="F16" t="s">
        <v>11</v>
      </c>
      <c r="G16" t="s">
        <v>10</v>
      </c>
      <c r="H16" s="15">
        <v>22</v>
      </c>
      <c r="I16" s="16">
        <v>19</v>
      </c>
      <c r="J16" s="17">
        <v>11</v>
      </c>
      <c r="K16" s="17">
        <v>4</v>
      </c>
      <c r="L16" s="17">
        <v>8</v>
      </c>
      <c r="M16" s="17">
        <v>11</v>
      </c>
      <c r="N16" s="17">
        <v>8</v>
      </c>
    </row>
    <row r="17" spans="1:14" x14ac:dyDescent="0.25">
      <c r="F17" t="s">
        <v>12</v>
      </c>
      <c r="G17" t="s">
        <v>10</v>
      </c>
      <c r="H17" s="15">
        <v>5</v>
      </c>
      <c r="I17" s="16">
        <v>15</v>
      </c>
      <c r="J17" s="17">
        <v>18</v>
      </c>
      <c r="K17" s="17">
        <v>16</v>
      </c>
      <c r="L17" s="17">
        <v>18</v>
      </c>
      <c r="M17" s="17">
        <v>12</v>
      </c>
      <c r="N17" s="17">
        <v>3</v>
      </c>
    </row>
    <row r="18" spans="1:14" x14ac:dyDescent="0.25">
      <c r="F18" t="s">
        <v>13</v>
      </c>
      <c r="G18" t="s">
        <v>14</v>
      </c>
      <c r="H18" s="15">
        <v>25</v>
      </c>
      <c r="I18" s="16">
        <v>2</v>
      </c>
      <c r="J18" s="17">
        <v>18</v>
      </c>
      <c r="K18" s="17">
        <v>5</v>
      </c>
      <c r="L18" s="17">
        <v>9</v>
      </c>
      <c r="M18" s="17">
        <v>12</v>
      </c>
      <c r="N18" s="17">
        <v>6</v>
      </c>
    </row>
    <row r="19" spans="1:14" x14ac:dyDescent="0.25">
      <c r="F19" t="s">
        <v>15</v>
      </c>
      <c r="G19" t="s">
        <v>14</v>
      </c>
      <c r="H19" s="15">
        <v>15</v>
      </c>
      <c r="I19" s="16">
        <v>16</v>
      </c>
      <c r="J19" s="17">
        <v>18</v>
      </c>
      <c r="K19" s="17">
        <v>12</v>
      </c>
      <c r="L19" s="17">
        <v>8</v>
      </c>
      <c r="M19" s="17">
        <v>9</v>
      </c>
      <c r="N19" s="17">
        <v>15</v>
      </c>
    </row>
    <row r="20" spans="1:14" x14ac:dyDescent="0.25">
      <c r="F20" t="s">
        <v>16</v>
      </c>
      <c r="G20" t="s">
        <v>17</v>
      </c>
      <c r="H20" s="15">
        <v>18</v>
      </c>
      <c r="I20" s="16">
        <v>21</v>
      </c>
      <c r="J20" s="17">
        <v>23</v>
      </c>
      <c r="K20" s="17">
        <v>21</v>
      </c>
      <c r="L20" s="17">
        <v>13</v>
      </c>
      <c r="M20" s="17">
        <v>24</v>
      </c>
      <c r="N20" s="17">
        <v>12</v>
      </c>
    </row>
    <row r="21" spans="1:14" x14ac:dyDescent="0.25">
      <c r="F21" t="s">
        <v>18</v>
      </c>
      <c r="G21" t="s">
        <v>17</v>
      </c>
      <c r="H21" s="15">
        <v>13</v>
      </c>
      <c r="I21" s="16">
        <v>8</v>
      </c>
      <c r="J21" s="17">
        <v>9</v>
      </c>
      <c r="K21" s="17">
        <v>9</v>
      </c>
      <c r="L21" s="17">
        <v>12</v>
      </c>
      <c r="M21" s="17">
        <v>8</v>
      </c>
      <c r="N21" s="17">
        <v>14</v>
      </c>
    </row>
    <row r="22" spans="1:14" x14ac:dyDescent="0.25">
      <c r="F22" t="s">
        <v>19</v>
      </c>
      <c r="G22" t="s">
        <v>17</v>
      </c>
      <c r="H22" s="15">
        <v>14</v>
      </c>
      <c r="I22" s="16">
        <v>9</v>
      </c>
      <c r="J22" s="17">
        <v>9</v>
      </c>
      <c r="K22" s="17">
        <v>6</v>
      </c>
      <c r="L22" s="17">
        <v>2</v>
      </c>
      <c r="M22" s="17">
        <v>2</v>
      </c>
      <c r="N22" s="17">
        <v>4</v>
      </c>
    </row>
    <row r="23" spans="1:14" x14ac:dyDescent="0.25">
      <c r="F23" s="8" t="s">
        <v>20</v>
      </c>
      <c r="G23" t="s">
        <v>21</v>
      </c>
      <c r="H23" s="15">
        <v>5</v>
      </c>
      <c r="I23" s="16">
        <v>9</v>
      </c>
      <c r="J23" s="17">
        <v>14</v>
      </c>
      <c r="K23" s="17">
        <v>13</v>
      </c>
      <c r="L23" s="17">
        <v>9</v>
      </c>
      <c r="M23" s="17">
        <v>15</v>
      </c>
      <c r="N23" s="17">
        <v>14</v>
      </c>
    </row>
    <row r="24" spans="1:14" x14ac:dyDescent="0.25">
      <c r="F24" s="8" t="s">
        <v>22</v>
      </c>
      <c r="G24" t="s">
        <v>21</v>
      </c>
      <c r="H24" s="15">
        <v>15</v>
      </c>
      <c r="I24" s="16">
        <v>12</v>
      </c>
      <c r="J24" s="17">
        <v>17</v>
      </c>
      <c r="K24" s="17">
        <v>8</v>
      </c>
      <c r="L24" s="17">
        <v>16</v>
      </c>
      <c r="M24" s="17">
        <v>7</v>
      </c>
      <c r="N24" s="17">
        <v>11</v>
      </c>
    </row>
    <row r="25" spans="1:14" x14ac:dyDescent="0.25">
      <c r="F25" s="8"/>
      <c r="I25" s="7"/>
      <c r="J25" s="1"/>
      <c r="K25" s="1"/>
      <c r="L25" s="1"/>
      <c r="M25" s="1"/>
      <c r="N25" s="1"/>
    </row>
    <row r="26" spans="1:14" ht="31.5" x14ac:dyDescent="0.5">
      <c r="A26" s="18" t="s">
        <v>44</v>
      </c>
    </row>
    <row r="27" spans="1:14" ht="18.75" x14ac:dyDescent="0.3">
      <c r="A27" s="4" t="s">
        <v>0</v>
      </c>
      <c r="B27" s="4" t="s">
        <v>40</v>
      </c>
      <c r="C27" s="6">
        <v>42947</v>
      </c>
      <c r="D27" s="6">
        <v>42977</v>
      </c>
      <c r="E27" s="6">
        <v>43008</v>
      </c>
      <c r="F27" s="6">
        <v>43039</v>
      </c>
      <c r="G27" s="6">
        <v>43069</v>
      </c>
      <c r="H27" s="6">
        <v>43100</v>
      </c>
    </row>
    <row r="28" spans="1:14" x14ac:dyDescent="0.25">
      <c r="A28" s="12" t="s">
        <v>4</v>
      </c>
      <c r="B28" s="12" t="s">
        <v>28</v>
      </c>
      <c r="C28" s="12">
        <v>12</v>
      </c>
      <c r="D28" s="12">
        <v>8</v>
      </c>
      <c r="E28" s="12">
        <v>9</v>
      </c>
      <c r="F28" s="12">
        <v>18</v>
      </c>
      <c r="G28" s="12">
        <v>5</v>
      </c>
      <c r="H28" s="12">
        <v>3</v>
      </c>
    </row>
    <row r="29" spans="1:14" x14ac:dyDescent="0.25">
      <c r="A29" s="12" t="s">
        <v>4</v>
      </c>
      <c r="B29" s="12" t="s">
        <v>34</v>
      </c>
      <c r="C29" s="12">
        <v>14</v>
      </c>
      <c r="D29" s="12">
        <v>2</v>
      </c>
      <c r="E29" s="12">
        <v>5</v>
      </c>
      <c r="F29" s="12">
        <v>16</v>
      </c>
      <c r="G29" s="12">
        <v>7</v>
      </c>
      <c r="H29" s="12">
        <v>3</v>
      </c>
    </row>
    <row r="30" spans="1:14" x14ac:dyDescent="0.25">
      <c r="A30" s="12" t="s">
        <v>4</v>
      </c>
      <c r="B30" s="12" t="s">
        <v>35</v>
      </c>
      <c r="C30" s="12">
        <v>21</v>
      </c>
      <c r="D30" s="12">
        <v>15</v>
      </c>
      <c r="E30" s="12">
        <v>8</v>
      </c>
      <c r="F30" s="12">
        <v>14</v>
      </c>
      <c r="G30" s="12">
        <v>9</v>
      </c>
      <c r="H30" s="12">
        <v>3</v>
      </c>
    </row>
    <row r="31" spans="1:14" x14ac:dyDescent="0.25">
      <c r="A31" s="12" t="s">
        <v>6</v>
      </c>
      <c r="B31" s="12" t="s">
        <v>28</v>
      </c>
      <c r="C31" s="12">
        <v>23</v>
      </c>
      <c r="D31" s="12">
        <v>4</v>
      </c>
      <c r="E31" s="12">
        <v>8</v>
      </c>
      <c r="F31" s="12">
        <v>9</v>
      </c>
      <c r="G31" s="12">
        <v>15</v>
      </c>
      <c r="H31" s="12">
        <v>4</v>
      </c>
    </row>
    <row r="32" spans="1:14" x14ac:dyDescent="0.25">
      <c r="A32" s="12" t="s">
        <v>6</v>
      </c>
      <c r="B32" s="12" t="s">
        <v>34</v>
      </c>
      <c r="C32" s="12">
        <v>8</v>
      </c>
      <c r="D32" s="12">
        <v>4</v>
      </c>
      <c r="E32" s="12">
        <v>7</v>
      </c>
      <c r="F32" s="12">
        <v>6</v>
      </c>
      <c r="G32" s="12">
        <v>12</v>
      </c>
      <c r="H32" s="12">
        <v>4</v>
      </c>
    </row>
    <row r="33" spans="1:8" x14ac:dyDescent="0.25">
      <c r="A33" s="12" t="s">
        <v>6</v>
      </c>
      <c r="B33" s="12" t="s">
        <v>35</v>
      </c>
      <c r="C33" s="12">
        <v>6</v>
      </c>
      <c r="D33" s="12">
        <v>12</v>
      </c>
      <c r="E33" s="12">
        <v>9</v>
      </c>
      <c r="F33" s="12">
        <v>17</v>
      </c>
      <c r="G33" s="12">
        <v>7</v>
      </c>
      <c r="H33" s="12">
        <v>18</v>
      </c>
    </row>
    <row r="34" spans="1:8" x14ac:dyDescent="0.25">
      <c r="A34" s="12" t="s">
        <v>7</v>
      </c>
      <c r="B34" s="12" t="s">
        <v>28</v>
      </c>
      <c r="C34" s="12">
        <v>12</v>
      </c>
      <c r="D34" s="12">
        <v>5</v>
      </c>
      <c r="E34" s="12">
        <v>19</v>
      </c>
      <c r="F34" s="12">
        <v>14</v>
      </c>
      <c r="G34" s="12">
        <v>7</v>
      </c>
      <c r="H34" s="12">
        <v>16</v>
      </c>
    </row>
    <row r="35" spans="1:8" x14ac:dyDescent="0.25">
      <c r="A35" s="12" t="s">
        <v>7</v>
      </c>
      <c r="B35" s="12" t="s">
        <v>34</v>
      </c>
      <c r="C35" s="12">
        <v>19</v>
      </c>
      <c r="D35" s="12">
        <v>6</v>
      </c>
      <c r="E35" s="12">
        <v>7</v>
      </c>
      <c r="F35" s="12">
        <v>14</v>
      </c>
      <c r="G35" s="12">
        <v>4</v>
      </c>
      <c r="H35" s="12">
        <v>16</v>
      </c>
    </row>
    <row r="36" spans="1:8" x14ac:dyDescent="0.25">
      <c r="A36" s="12" t="s">
        <v>8</v>
      </c>
      <c r="B36" s="12" t="s">
        <v>35</v>
      </c>
      <c r="C36" s="12">
        <v>9</v>
      </c>
      <c r="D36" s="12">
        <v>14</v>
      </c>
      <c r="E36" s="12">
        <v>2</v>
      </c>
      <c r="F36" s="12">
        <v>12</v>
      </c>
      <c r="G36" s="12">
        <v>14</v>
      </c>
      <c r="H36" s="12">
        <v>13</v>
      </c>
    </row>
    <row r="37" spans="1:8" x14ac:dyDescent="0.25">
      <c r="A37" s="12" t="s">
        <v>8</v>
      </c>
      <c r="B37" s="12" t="s">
        <v>28</v>
      </c>
      <c r="C37" s="12">
        <v>17</v>
      </c>
      <c r="D37" s="12">
        <v>7</v>
      </c>
      <c r="E37" s="12">
        <v>8</v>
      </c>
      <c r="F37" s="12">
        <v>5</v>
      </c>
      <c r="G37" s="12">
        <v>19</v>
      </c>
      <c r="H37" s="12">
        <v>15</v>
      </c>
    </row>
    <row r="38" spans="1:8" x14ac:dyDescent="0.25">
      <c r="A38" s="12" t="s">
        <v>9</v>
      </c>
      <c r="B38" s="12" t="s">
        <v>34</v>
      </c>
      <c r="C38" s="12">
        <v>16</v>
      </c>
      <c r="D38" s="12">
        <v>9</v>
      </c>
      <c r="E38" s="12">
        <v>15</v>
      </c>
      <c r="F38" s="12">
        <v>18</v>
      </c>
      <c r="G38" s="12">
        <v>15</v>
      </c>
      <c r="H38" s="12">
        <v>5</v>
      </c>
    </row>
    <row r="39" spans="1:8" x14ac:dyDescent="0.25">
      <c r="A39" s="12" t="s">
        <v>9</v>
      </c>
      <c r="B39" s="12" t="s">
        <v>28</v>
      </c>
      <c r="C39" s="12">
        <v>9</v>
      </c>
      <c r="D39" s="12">
        <v>19</v>
      </c>
      <c r="E39" s="12">
        <v>5</v>
      </c>
      <c r="F39" s="12">
        <v>9</v>
      </c>
      <c r="G39" s="12">
        <v>3</v>
      </c>
      <c r="H39" s="12">
        <v>6</v>
      </c>
    </row>
    <row r="40" spans="1:8" x14ac:dyDescent="0.25">
      <c r="A40" s="12" t="s">
        <v>9</v>
      </c>
      <c r="B40" s="12" t="s">
        <v>35</v>
      </c>
      <c r="C40" s="12">
        <v>18</v>
      </c>
      <c r="D40" s="12">
        <v>2</v>
      </c>
      <c r="E40" s="12">
        <v>6</v>
      </c>
      <c r="F40" s="12">
        <v>16</v>
      </c>
      <c r="G40" s="12">
        <v>9</v>
      </c>
      <c r="H40" s="12">
        <v>17</v>
      </c>
    </row>
    <row r="41" spans="1:8" x14ac:dyDescent="0.25">
      <c r="A41" s="12" t="s">
        <v>11</v>
      </c>
      <c r="B41" s="12" t="s">
        <v>34</v>
      </c>
      <c r="C41" s="12">
        <v>1</v>
      </c>
      <c r="D41" s="12">
        <v>8</v>
      </c>
      <c r="E41" s="12">
        <v>15</v>
      </c>
      <c r="F41" s="12">
        <v>24</v>
      </c>
      <c r="G41" s="12">
        <v>17</v>
      </c>
      <c r="H41" s="12">
        <v>13</v>
      </c>
    </row>
    <row r="42" spans="1:8" x14ac:dyDescent="0.25">
      <c r="A42" s="12" t="s">
        <v>11</v>
      </c>
      <c r="B42" s="12" t="s">
        <v>35</v>
      </c>
      <c r="C42" s="12">
        <v>8</v>
      </c>
      <c r="D42" s="12">
        <v>15</v>
      </c>
      <c r="E42" s="12">
        <v>10</v>
      </c>
      <c r="F42" s="12">
        <v>14</v>
      </c>
      <c r="G42" s="12">
        <v>6</v>
      </c>
      <c r="H42" s="12">
        <v>12</v>
      </c>
    </row>
    <row r="43" spans="1:8" x14ac:dyDescent="0.25">
      <c r="A43" s="12" t="s">
        <v>11</v>
      </c>
      <c r="B43" s="12" t="s">
        <v>28</v>
      </c>
      <c r="C43" s="12">
        <v>17</v>
      </c>
      <c r="D43" s="12">
        <v>15</v>
      </c>
      <c r="E43" s="12">
        <v>11</v>
      </c>
      <c r="F43" s="12">
        <v>7</v>
      </c>
      <c r="G43" s="12">
        <v>9</v>
      </c>
      <c r="H43" s="12">
        <v>4</v>
      </c>
    </row>
    <row r="44" spans="1:8" x14ac:dyDescent="0.25">
      <c r="A44" s="12" t="s">
        <v>12</v>
      </c>
      <c r="B44" s="12" t="s">
        <v>35</v>
      </c>
      <c r="C44" s="12">
        <v>18</v>
      </c>
      <c r="D44" s="12">
        <v>10</v>
      </c>
      <c r="E44" s="12">
        <v>12</v>
      </c>
      <c r="F44" s="12">
        <v>19</v>
      </c>
      <c r="G44" s="12">
        <v>3</v>
      </c>
      <c r="H44" s="12">
        <v>16</v>
      </c>
    </row>
    <row r="45" spans="1:8" x14ac:dyDescent="0.25">
      <c r="A45" s="12" t="s">
        <v>12</v>
      </c>
      <c r="B45" s="12" t="s">
        <v>34</v>
      </c>
      <c r="C45" s="12">
        <v>8</v>
      </c>
      <c r="D45" s="12">
        <v>16</v>
      </c>
      <c r="E45" s="12">
        <v>7</v>
      </c>
      <c r="F45" s="12">
        <v>1</v>
      </c>
      <c r="G45" s="12">
        <v>3</v>
      </c>
      <c r="H45" s="12">
        <v>14</v>
      </c>
    </row>
    <row r="46" spans="1:8" x14ac:dyDescent="0.25">
      <c r="A46" s="12" t="s">
        <v>13</v>
      </c>
      <c r="B46" s="12" t="s">
        <v>34</v>
      </c>
      <c r="C46" s="12">
        <v>16</v>
      </c>
      <c r="D46" s="12">
        <v>5</v>
      </c>
      <c r="E46" s="12">
        <v>7</v>
      </c>
      <c r="F46" s="12">
        <v>1</v>
      </c>
      <c r="G46" s="12">
        <v>5</v>
      </c>
      <c r="H46" s="12">
        <v>18</v>
      </c>
    </row>
    <row r="47" spans="1:8" x14ac:dyDescent="0.25">
      <c r="A47" s="12" t="s">
        <v>13</v>
      </c>
      <c r="B47" s="12" t="s">
        <v>35</v>
      </c>
      <c r="C47" s="12">
        <v>13</v>
      </c>
      <c r="D47" s="12">
        <v>6</v>
      </c>
      <c r="E47" s="12">
        <v>16</v>
      </c>
      <c r="F47" s="12">
        <v>5</v>
      </c>
      <c r="G47" s="12">
        <v>10</v>
      </c>
      <c r="H47" s="12">
        <v>9</v>
      </c>
    </row>
    <row r="48" spans="1:8" x14ac:dyDescent="0.25">
      <c r="A48" s="12" t="s">
        <v>13</v>
      </c>
      <c r="B48" s="12" t="s">
        <v>28</v>
      </c>
      <c r="C48" s="12">
        <v>15</v>
      </c>
      <c r="D48" s="12">
        <v>11</v>
      </c>
      <c r="E48" s="12">
        <v>5</v>
      </c>
      <c r="F48" s="12">
        <v>12</v>
      </c>
      <c r="G48" s="12">
        <v>6</v>
      </c>
      <c r="H48" s="12">
        <v>11</v>
      </c>
    </row>
    <row r="49" spans="1:8" x14ac:dyDescent="0.25">
      <c r="A49" s="12" t="s">
        <v>15</v>
      </c>
      <c r="B49" s="12" t="s">
        <v>28</v>
      </c>
      <c r="C49" s="12">
        <v>10</v>
      </c>
      <c r="D49" s="12">
        <v>8</v>
      </c>
      <c r="E49" s="12">
        <v>16</v>
      </c>
      <c r="F49" s="12">
        <v>18</v>
      </c>
      <c r="G49" s="12">
        <v>6</v>
      </c>
      <c r="H49" s="12">
        <v>12</v>
      </c>
    </row>
    <row r="50" spans="1:8" x14ac:dyDescent="0.25">
      <c r="A50" s="12" t="s">
        <v>18</v>
      </c>
      <c r="B50" s="12" t="s">
        <v>35</v>
      </c>
      <c r="C50" s="12">
        <v>8</v>
      </c>
      <c r="D50" s="12">
        <v>7</v>
      </c>
      <c r="E50" s="12">
        <v>11</v>
      </c>
      <c r="F50" s="12">
        <v>6</v>
      </c>
      <c r="G50" s="12">
        <v>5</v>
      </c>
      <c r="H50" s="12">
        <v>14</v>
      </c>
    </row>
    <row r="51" spans="1:8" x14ac:dyDescent="0.25">
      <c r="A51" s="12" t="s">
        <v>18</v>
      </c>
      <c r="B51" s="12" t="s">
        <v>34</v>
      </c>
      <c r="C51" s="12">
        <v>5</v>
      </c>
      <c r="D51" s="12">
        <v>8</v>
      </c>
      <c r="E51" s="12">
        <v>9</v>
      </c>
      <c r="F51" s="12">
        <v>9</v>
      </c>
      <c r="G51" s="12">
        <v>1</v>
      </c>
      <c r="H51" s="12">
        <v>5</v>
      </c>
    </row>
    <row r="52" spans="1:8" x14ac:dyDescent="0.25">
      <c r="A52" s="12" t="s">
        <v>18</v>
      </c>
      <c r="B52" s="12" t="s">
        <v>28</v>
      </c>
      <c r="C52" s="12">
        <v>10</v>
      </c>
      <c r="D52" s="12">
        <v>9</v>
      </c>
      <c r="E52" s="12">
        <v>11</v>
      </c>
      <c r="F52" s="12">
        <v>18</v>
      </c>
      <c r="G52" s="12">
        <v>2</v>
      </c>
      <c r="H52" s="12">
        <v>9</v>
      </c>
    </row>
    <row r="53" spans="1:8" x14ac:dyDescent="0.25">
      <c r="A53" s="12" t="s">
        <v>19</v>
      </c>
      <c r="B53" s="12" t="s">
        <v>36</v>
      </c>
      <c r="C53" s="12">
        <v>6</v>
      </c>
      <c r="D53" s="12">
        <v>8</v>
      </c>
      <c r="E53" s="12">
        <v>1</v>
      </c>
      <c r="F53" s="12">
        <v>8</v>
      </c>
      <c r="G53" s="12">
        <v>15</v>
      </c>
      <c r="H53" s="12">
        <v>4</v>
      </c>
    </row>
    <row r="54" spans="1:8" x14ac:dyDescent="0.25">
      <c r="A54" s="12" t="s">
        <v>19</v>
      </c>
      <c r="B54" s="12" t="s">
        <v>28</v>
      </c>
      <c r="C54" s="12">
        <v>6</v>
      </c>
      <c r="D54" s="12">
        <v>9</v>
      </c>
      <c r="E54" s="12">
        <v>3</v>
      </c>
      <c r="F54" s="12">
        <v>8</v>
      </c>
      <c r="G54" s="12">
        <v>16</v>
      </c>
      <c r="H54" s="12">
        <v>7</v>
      </c>
    </row>
    <row r="55" spans="1:8" x14ac:dyDescent="0.25">
      <c r="A55" s="12" t="s">
        <v>19</v>
      </c>
      <c r="B55" s="12" t="s">
        <v>35</v>
      </c>
      <c r="C55" s="12">
        <v>2</v>
      </c>
      <c r="D55" s="12">
        <v>16</v>
      </c>
      <c r="E55" s="12">
        <v>9</v>
      </c>
      <c r="F55" s="12">
        <v>1</v>
      </c>
      <c r="G55" s="12">
        <v>8</v>
      </c>
      <c r="H55" s="12">
        <v>4</v>
      </c>
    </row>
    <row r="56" spans="1:8" x14ac:dyDescent="0.25">
      <c r="A56" s="12" t="s">
        <v>19</v>
      </c>
      <c r="B56" s="12" t="s">
        <v>34</v>
      </c>
      <c r="C56" s="12">
        <v>9</v>
      </c>
      <c r="D56" s="12">
        <v>4</v>
      </c>
      <c r="E56" s="12">
        <v>7</v>
      </c>
      <c r="F56" s="12">
        <v>13</v>
      </c>
      <c r="G56" s="12">
        <v>6</v>
      </c>
      <c r="H56" s="12">
        <v>15</v>
      </c>
    </row>
    <row r="57" spans="1:8" x14ac:dyDescent="0.25">
      <c r="A57" s="14" t="s">
        <v>20</v>
      </c>
      <c r="B57" s="12" t="s">
        <v>28</v>
      </c>
      <c r="C57" s="12">
        <v>5</v>
      </c>
      <c r="D57" s="12">
        <v>4</v>
      </c>
      <c r="E57" s="12">
        <v>8</v>
      </c>
      <c r="F57" s="12">
        <v>11</v>
      </c>
      <c r="G57" s="12">
        <v>7</v>
      </c>
      <c r="H57" s="12">
        <v>15</v>
      </c>
    </row>
    <row r="58" spans="1:8" x14ac:dyDescent="0.25">
      <c r="A58" s="14" t="s">
        <v>20</v>
      </c>
      <c r="B58" s="12" t="s">
        <v>34</v>
      </c>
      <c r="C58" s="12">
        <v>6</v>
      </c>
      <c r="D58" s="12">
        <v>15</v>
      </c>
      <c r="E58" s="12">
        <v>0</v>
      </c>
      <c r="F58" s="12">
        <v>9</v>
      </c>
      <c r="G58" s="12">
        <v>5</v>
      </c>
      <c r="H58" s="12">
        <v>9</v>
      </c>
    </row>
    <row r="59" spans="1:8" x14ac:dyDescent="0.25">
      <c r="A59" s="14" t="s">
        <v>20</v>
      </c>
      <c r="B59" s="12" t="s">
        <v>35</v>
      </c>
      <c r="C59" s="12">
        <v>11</v>
      </c>
      <c r="D59" s="12">
        <v>5</v>
      </c>
      <c r="E59" s="12">
        <v>12</v>
      </c>
      <c r="F59" s="12">
        <v>10</v>
      </c>
      <c r="G59" s="12">
        <v>18</v>
      </c>
      <c r="H59" s="12">
        <v>2</v>
      </c>
    </row>
    <row r="60" spans="1:8" x14ac:dyDescent="0.25">
      <c r="A60" s="14" t="s">
        <v>22</v>
      </c>
      <c r="B60" s="12" t="s">
        <v>36</v>
      </c>
      <c r="C60" s="12">
        <v>5</v>
      </c>
      <c r="D60" s="12">
        <v>16</v>
      </c>
      <c r="E60" s="12">
        <v>8</v>
      </c>
      <c r="F60" s="12">
        <v>13</v>
      </c>
      <c r="G60" s="12">
        <v>9</v>
      </c>
      <c r="H60" s="12">
        <v>3</v>
      </c>
    </row>
    <row r="61" spans="1:8" x14ac:dyDescent="0.25">
      <c r="A61" s="14" t="s">
        <v>22</v>
      </c>
      <c r="B61" s="12" t="s">
        <v>34</v>
      </c>
      <c r="C61" s="12">
        <v>13</v>
      </c>
      <c r="D61" s="12">
        <v>4</v>
      </c>
      <c r="E61" s="12">
        <v>5</v>
      </c>
      <c r="F61" s="12">
        <v>10</v>
      </c>
      <c r="G61" s="12">
        <v>24</v>
      </c>
      <c r="H61" s="12">
        <v>17</v>
      </c>
    </row>
    <row r="62" spans="1:8" x14ac:dyDescent="0.25">
      <c r="A62" s="14" t="s">
        <v>22</v>
      </c>
      <c r="B62" s="12" t="s">
        <v>35</v>
      </c>
      <c r="C62" s="12">
        <v>15</v>
      </c>
      <c r="D62" s="12">
        <v>24</v>
      </c>
      <c r="E62" s="12">
        <v>9</v>
      </c>
      <c r="F62" s="12">
        <v>14</v>
      </c>
      <c r="G62" s="12">
        <v>11</v>
      </c>
      <c r="H62" s="12">
        <v>5</v>
      </c>
    </row>
    <row r="63" spans="1:8" x14ac:dyDescent="0.25">
      <c r="A63" s="14" t="s">
        <v>22</v>
      </c>
      <c r="B63" s="12" t="s">
        <v>28</v>
      </c>
      <c r="C63" s="12">
        <v>16</v>
      </c>
      <c r="D63" s="12">
        <v>7</v>
      </c>
      <c r="E63" s="12">
        <v>16</v>
      </c>
      <c r="F63" s="12">
        <v>1</v>
      </c>
      <c r="G63" s="12">
        <v>15</v>
      </c>
      <c r="H63" s="12">
        <v>10</v>
      </c>
    </row>
    <row r="64" spans="1:8" x14ac:dyDescent="0.25">
      <c r="A64" s="14" t="s">
        <v>22</v>
      </c>
      <c r="B64" s="12" t="s">
        <v>31</v>
      </c>
      <c r="C64" s="12">
        <v>9</v>
      </c>
      <c r="D64" s="12">
        <v>10</v>
      </c>
      <c r="E64" s="12">
        <v>18</v>
      </c>
      <c r="F64" s="12">
        <v>8</v>
      </c>
      <c r="G64" s="12">
        <v>16</v>
      </c>
      <c r="H64" s="12">
        <v>7</v>
      </c>
    </row>
    <row r="65" spans="1:8" x14ac:dyDescent="0.25">
      <c r="A65" s="12" t="s">
        <v>16</v>
      </c>
      <c r="B65" s="12" t="s">
        <v>34</v>
      </c>
      <c r="C65" s="12">
        <v>17</v>
      </c>
      <c r="D65" s="12">
        <v>13</v>
      </c>
      <c r="E65" s="12">
        <v>4</v>
      </c>
      <c r="F65" s="12">
        <v>1</v>
      </c>
      <c r="G65" s="12">
        <v>9</v>
      </c>
      <c r="H65" s="12">
        <v>5</v>
      </c>
    </row>
    <row r="66" spans="1:8" x14ac:dyDescent="0.25">
      <c r="A66" s="12" t="s">
        <v>16</v>
      </c>
      <c r="B66" s="12" t="s">
        <v>28</v>
      </c>
      <c r="C66" s="12">
        <v>18</v>
      </c>
      <c r="D66" s="12">
        <v>11</v>
      </c>
      <c r="E66" s="12">
        <v>6</v>
      </c>
      <c r="F66" s="12">
        <v>9</v>
      </c>
      <c r="G66" s="12">
        <v>10</v>
      </c>
      <c r="H66" s="12">
        <v>18</v>
      </c>
    </row>
    <row r="67" spans="1:8" x14ac:dyDescent="0.25">
      <c r="A67" s="12" t="s">
        <v>16</v>
      </c>
      <c r="B67" s="12" t="s">
        <v>35</v>
      </c>
      <c r="C67" s="12">
        <v>15</v>
      </c>
      <c r="D67" s="12">
        <v>9</v>
      </c>
      <c r="E67" s="12">
        <v>5</v>
      </c>
      <c r="F67" s="12">
        <v>8</v>
      </c>
      <c r="G67" s="12">
        <v>10</v>
      </c>
      <c r="H67" s="12">
        <v>8</v>
      </c>
    </row>
    <row r="68" spans="1:8" x14ac:dyDescent="0.25">
      <c r="A68" s="12" t="s">
        <v>16</v>
      </c>
      <c r="B68" s="12" t="s">
        <v>36</v>
      </c>
      <c r="C68" s="12">
        <v>12</v>
      </c>
      <c r="D68" s="12">
        <v>10</v>
      </c>
      <c r="E68" s="12">
        <v>11</v>
      </c>
      <c r="F68" s="12">
        <v>6</v>
      </c>
      <c r="G68" s="12">
        <v>3</v>
      </c>
      <c r="H68" s="12">
        <v>8</v>
      </c>
    </row>
  </sheetData>
  <mergeCells count="1">
    <mergeCell ref="I9:N9"/>
  </mergeCells>
  <dataValidations count="13">
    <dataValidation type="custom" allowBlank="1" showInputMessage="1" showErrorMessage="1" errorTitle="ERROR" error="Data must be numeric!" sqref="C3:C16">
      <formula1>ISNUMBER(C3:D16)</formula1>
    </dataValidation>
    <dataValidation type="custom" allowBlank="1" showInputMessage="1" showErrorMessage="1" errorTitle="ERROR" error="Data is not numeric!" sqref="G3:G7">
      <formula1>ISTEXT(G3:G7)</formula1>
    </dataValidation>
    <dataValidation type="list" allowBlank="1" showInputMessage="1" showErrorMessage="1" errorTitle="ERROR" error="Unavailable product!" sqref="G11:G24">
      <formula1>"iphone, Macbook, desktop, ipad, watch"</formula1>
    </dataValidation>
    <dataValidation type="list" allowBlank="1" showInputMessage="1" showErrorMessage="1" sqref="J3:J7">
      <formula1>"Chadstone, City"</formula1>
    </dataValidation>
    <dataValidation type="list" allowBlank="1" showInputMessage="1" showErrorMessage="1" sqref="F3:F7">
      <formula1>"Mary, John, Peter, Sally, Arthur"</formula1>
    </dataValidation>
    <dataValidation type="list" allowBlank="1" showInputMessage="1" showErrorMessage="1" sqref="B28:B68">
      <formula1>"Mary, Peter, Sally, Arthur, John"</formula1>
    </dataValidation>
    <dataValidation allowBlank="1" showInputMessage="1" showErrorMessage="1" promptTitle="Be careful!" prompt="Employees from admin department do not have monthly sales target." sqref="H4:H7"/>
    <dataValidation type="whole" errorStyle="warning" operator="lessThan" allowBlank="1" showInputMessage="1" showErrorMessage="1" errorTitle="ERROR" error="The value entered is too much, double check!" sqref="I3:I7">
      <formula1>250</formula1>
    </dataValidation>
    <dataValidation type="list" allowBlank="1" showInputMessage="1" showErrorMessage="1" errorTitle="ERROR" error="Unavailable product!" sqref="B3:B16">
      <formula1>"iphone, Macbook, desktop, ipad, watch"</formula1>
    </dataValidation>
    <dataValidation type="custom" allowBlank="1" showInputMessage="1" showErrorMessage="1" errorTitle="ERROR" error="Data must be numeric!" sqref="C28:H68">
      <formula1>ISNUMBER(C28:H68)</formula1>
    </dataValidation>
    <dataValidation type="custom" allowBlank="1" showInputMessage="1" showErrorMessage="1" errorTitle="ERROR" error="Data must be numeric!" sqref="H11:N24">
      <formula1>ISNUMBER(M7:S1048570)</formula1>
    </dataValidation>
    <dataValidation type="custom" allowBlank="1" showInputMessage="1" showErrorMessage="1" promptTitle="Be careful!" prompt="Employees from admin department do not have monthly sales target." sqref="H3">
      <formula1>IF(G3,"$200,000","$0")</formula1>
    </dataValidation>
    <dataValidation type="custom" operator="greaterThan" allowBlank="1" showInputMessage="1" showErrorMessage="1" errorTitle="ERROR" error="Value should be greater than unit cost!" sqref="D3:D16">
      <formula1>(D3:D16&gt;C3:C16)</formula1>
    </dataValidation>
  </dataValidations>
  <hyperlinks>
    <hyperlink ref="G24" r:id="rId1" display="http://www.windservers.com/domains.php?domain=brefk"/>
  </hyperlinks>
  <pageMargins left="0.7" right="0.7" top="0.75" bottom="0.75" header="0.3" footer="0.3"/>
  <pageSetup orientation="portrait" horizontalDpi="4294967293"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7"/>
  <sheetViews>
    <sheetView topLeftCell="G2" zoomScaleNormal="100" workbookViewId="0">
      <selection activeCell="A80" sqref="A80"/>
    </sheetView>
  </sheetViews>
  <sheetFormatPr defaultRowHeight="15" x14ac:dyDescent="0.25"/>
  <cols>
    <col min="1" max="1" width="31.85546875" customWidth="1"/>
    <col min="2" max="2" width="38.140625" bestFit="1" customWidth="1"/>
    <col min="3" max="3" width="27.28515625" bestFit="1" customWidth="1"/>
    <col min="4" max="4" width="25.85546875" customWidth="1"/>
    <col min="5" max="5" width="17.85546875" customWidth="1"/>
    <col min="6" max="6" width="27.140625" bestFit="1" customWidth="1"/>
    <col min="7" max="11" width="27.140625" customWidth="1"/>
    <col min="12" max="12" width="35.42578125" bestFit="1" customWidth="1"/>
    <col min="13" max="13" width="24.85546875" bestFit="1" customWidth="1"/>
    <col min="14" max="14" width="10.140625" bestFit="1" customWidth="1"/>
    <col min="15" max="15" width="10.28515625" bestFit="1" customWidth="1"/>
    <col min="16" max="16" width="10.5703125" bestFit="1" customWidth="1"/>
    <col min="17" max="17" width="17.85546875" bestFit="1" customWidth="1"/>
    <col min="18" max="18" width="7.7109375" customWidth="1"/>
    <col min="19" max="19" width="7.42578125" customWidth="1"/>
    <col min="20" max="20" width="13.7109375" customWidth="1"/>
    <col min="21" max="21" width="16.85546875" customWidth="1"/>
    <col min="22" max="22" width="5.42578125" customWidth="1"/>
    <col min="23" max="23" width="4.5703125" customWidth="1"/>
    <col min="24" max="24" width="12.7109375" customWidth="1"/>
    <col min="25" max="25" width="4.7109375" customWidth="1"/>
    <col min="26" max="26" width="5.140625" customWidth="1"/>
    <col min="27" max="27" width="5.42578125" customWidth="1"/>
    <col min="28" max="28" width="4.5703125" customWidth="1"/>
    <col min="29" max="29" width="12.5703125" customWidth="1"/>
    <col min="30" max="30" width="4.7109375" customWidth="1"/>
    <col min="31" max="31" width="5.140625" customWidth="1"/>
    <col min="32" max="32" width="5.42578125" customWidth="1"/>
    <col min="33" max="33" width="4.5703125" customWidth="1"/>
    <col min="34" max="34" width="13.140625" customWidth="1"/>
    <col min="35" max="35" width="4.7109375" customWidth="1"/>
    <col min="36" max="36" width="5.140625" customWidth="1"/>
    <col min="37" max="37" width="5.42578125" customWidth="1"/>
    <col min="38" max="38" width="4.5703125" customWidth="1"/>
    <col min="39" max="39" width="12.85546875" customWidth="1"/>
    <col min="40" max="40" width="4.7109375" customWidth="1"/>
    <col min="41" max="41" width="5.140625" customWidth="1"/>
    <col min="42" max="42" width="5.42578125" customWidth="1"/>
    <col min="43" max="43" width="4.5703125" customWidth="1"/>
    <col min="44" max="44" width="11.42578125" customWidth="1"/>
    <col min="45" max="45" width="4.7109375" customWidth="1"/>
    <col min="46" max="46" width="5.140625" customWidth="1"/>
    <col min="47" max="47" width="5.42578125" customWidth="1"/>
    <col min="48" max="48" width="4.5703125" customWidth="1"/>
    <col min="49" max="49" width="16.7109375" customWidth="1"/>
    <col min="50" max="50" width="17.85546875" customWidth="1"/>
    <col min="51" max="52" width="17.5703125" customWidth="1"/>
    <col min="53" max="53" width="17.85546875" customWidth="1"/>
    <col min="54" max="54" width="17.7109375" customWidth="1"/>
    <col min="55" max="55" width="16.140625" customWidth="1"/>
    <col min="56" max="64" width="4.85546875" customWidth="1"/>
    <col min="65" max="65" width="6.42578125" customWidth="1"/>
    <col min="66" max="66" width="7.5703125" customWidth="1"/>
    <col min="67" max="67" width="4.42578125" customWidth="1"/>
    <col min="68" max="68" width="6.5703125" customWidth="1"/>
    <col min="69" max="69" width="4.7109375" customWidth="1"/>
    <col min="70" max="70" width="8.5703125" customWidth="1"/>
    <col min="71" max="71" width="5.140625" customWidth="1"/>
    <col min="72" max="72" width="5.42578125" customWidth="1"/>
    <col min="73" max="73" width="4.5703125" customWidth="1"/>
    <col min="74" max="74" width="5.85546875" customWidth="1"/>
    <col min="75" max="75" width="10.7109375" customWidth="1"/>
    <col min="76" max="76" width="24.42578125" customWidth="1"/>
    <col min="77" max="77" width="16.42578125" customWidth="1"/>
    <col min="78" max="79" width="15.85546875" customWidth="1"/>
    <col min="80" max="80" width="19.140625" customWidth="1"/>
    <col min="81" max="81" width="13" customWidth="1"/>
    <col min="82" max="82" width="14.140625" customWidth="1"/>
    <col min="83" max="83" width="12.5703125" customWidth="1"/>
    <col min="84" max="84" width="18" customWidth="1"/>
    <col min="85" max="85" width="23.42578125" customWidth="1"/>
    <col min="86" max="87" width="18.5703125" customWidth="1"/>
    <col min="88" max="88" width="15.28515625" customWidth="1"/>
    <col min="89" max="89" width="23.42578125" customWidth="1"/>
    <col min="90" max="90" width="24" customWidth="1"/>
    <col min="91" max="91" width="24.42578125" customWidth="1"/>
    <col min="92" max="92" width="16.42578125" customWidth="1"/>
    <col min="93" max="94" width="15.85546875" customWidth="1"/>
    <col min="95" max="95" width="19.140625" customWidth="1"/>
    <col min="96" max="96" width="13" customWidth="1"/>
    <col min="97" max="97" width="14.140625" customWidth="1"/>
    <col min="98" max="98" width="12.5703125" customWidth="1"/>
    <col min="99" max="99" width="18" customWidth="1"/>
    <col min="100" max="100" width="23.42578125" customWidth="1"/>
    <col min="101" max="102" width="18.5703125" customWidth="1"/>
    <col min="103" max="103" width="15.28515625" customWidth="1"/>
    <col min="104" max="104" width="23.42578125" customWidth="1"/>
    <col min="105" max="105" width="24" customWidth="1"/>
    <col min="106" max="106" width="24.42578125" customWidth="1"/>
    <col min="107" max="107" width="16.42578125" customWidth="1"/>
    <col min="108" max="109" width="15.85546875" customWidth="1"/>
    <col min="110" max="110" width="19.140625" customWidth="1"/>
    <col min="111" max="111" width="13" customWidth="1"/>
    <col min="112" max="112" width="14.140625" customWidth="1"/>
    <col min="113" max="113" width="12.5703125" customWidth="1"/>
    <col min="114" max="114" width="18" customWidth="1"/>
    <col min="115" max="115" width="23.42578125" customWidth="1"/>
    <col min="116" max="117" width="18.5703125" customWidth="1"/>
    <col min="118" max="118" width="15.28515625" customWidth="1"/>
    <col min="119" max="119" width="23.42578125" customWidth="1"/>
    <col min="120" max="120" width="24" customWidth="1"/>
    <col min="121" max="121" width="24.42578125" customWidth="1"/>
    <col min="122" max="122" width="16.42578125" customWidth="1"/>
    <col min="123" max="124" width="15.85546875" customWidth="1"/>
    <col min="125" max="125" width="19.140625" customWidth="1"/>
    <col min="126" max="126" width="13" customWidth="1"/>
    <col min="127" max="127" width="14.140625" customWidth="1"/>
    <col min="128" max="128" width="12.5703125" customWidth="1"/>
    <col min="129" max="129" width="18" customWidth="1"/>
    <col min="130" max="130" width="23.42578125" customWidth="1"/>
    <col min="131" max="132" width="18.5703125" customWidth="1"/>
    <col min="133" max="133" width="15.28515625" customWidth="1"/>
    <col min="134" max="134" width="23.42578125" customWidth="1"/>
    <col min="135" max="135" width="24" customWidth="1"/>
    <col min="136" max="136" width="24.42578125" customWidth="1"/>
    <col min="137" max="137" width="16.42578125" customWidth="1"/>
    <col min="138" max="139" width="15.85546875" customWidth="1"/>
    <col min="140" max="140" width="19.140625" customWidth="1"/>
    <col min="141" max="141" width="13" customWidth="1"/>
    <col min="142" max="142" width="14.140625" customWidth="1"/>
    <col min="143" max="143" width="12.5703125" customWidth="1"/>
    <col min="144" max="144" width="18" customWidth="1"/>
    <col min="145" max="145" width="23.42578125" customWidth="1"/>
    <col min="146" max="147" width="18.5703125" customWidth="1"/>
    <col min="148" max="148" width="15.28515625" customWidth="1"/>
    <col min="149" max="149" width="23.42578125" customWidth="1"/>
    <col min="150" max="150" width="24" customWidth="1"/>
    <col min="151" max="151" width="24.42578125" customWidth="1"/>
    <col min="152" max="152" width="16.42578125" customWidth="1"/>
    <col min="153" max="154" width="15.85546875" customWidth="1"/>
    <col min="155" max="155" width="19.140625" customWidth="1"/>
    <col min="156" max="156" width="13" customWidth="1"/>
    <col min="157" max="157" width="14.140625" customWidth="1"/>
    <col min="158" max="158" width="12.5703125" customWidth="1"/>
    <col min="159" max="159" width="18" customWidth="1"/>
    <col min="160" max="160" width="23.42578125" customWidth="1"/>
    <col min="161" max="162" width="18.5703125" customWidth="1"/>
    <col min="163" max="163" width="15.28515625" customWidth="1"/>
    <col min="164" max="164" width="10.7109375" customWidth="1"/>
    <col min="165" max="165" width="13.85546875" customWidth="1"/>
    <col min="166" max="166" width="13.7109375" customWidth="1"/>
    <col min="167" max="167" width="13.42578125" customWidth="1"/>
    <col min="168" max="168" width="12.7109375" customWidth="1"/>
    <col min="169" max="169" width="13.85546875" customWidth="1"/>
    <col min="170" max="170" width="13.7109375" customWidth="1"/>
    <col min="171" max="171" width="13.42578125" customWidth="1"/>
    <col min="172" max="172" width="12.7109375" customWidth="1"/>
    <col min="173" max="173" width="13.85546875" customWidth="1"/>
    <col min="174" max="174" width="13.7109375" customWidth="1"/>
    <col min="175" max="175" width="13.42578125" customWidth="1"/>
    <col min="176" max="176" width="15.28515625" customWidth="1"/>
    <col min="177" max="177" width="16.28515625" customWidth="1"/>
    <col min="178" max="178" width="16.140625" customWidth="1"/>
    <col min="179" max="179" width="15.85546875" customWidth="1"/>
    <col min="180" max="180" width="12.7109375" customWidth="1"/>
    <col min="181" max="181" width="13.85546875" customWidth="1"/>
    <col min="182" max="182" width="13.7109375" customWidth="1"/>
    <col min="183" max="183" width="13.42578125" customWidth="1"/>
    <col min="184" max="184" width="12.7109375" customWidth="1"/>
    <col min="185" max="185" width="13.85546875" customWidth="1"/>
    <col min="186" max="186" width="13.7109375" customWidth="1"/>
    <col min="187" max="187" width="13.42578125" customWidth="1"/>
    <col min="188" max="188" width="12.7109375" customWidth="1"/>
    <col min="189" max="189" width="13.85546875" customWidth="1"/>
    <col min="190" max="190" width="13.7109375" customWidth="1"/>
    <col min="191" max="191" width="13.42578125" customWidth="1"/>
    <col min="192" max="192" width="15.28515625" customWidth="1"/>
    <col min="193" max="193" width="16.28515625" customWidth="1"/>
    <col min="194" max="194" width="16.140625" customWidth="1"/>
    <col min="195" max="195" width="15.85546875" customWidth="1"/>
    <col min="196" max="196" width="12.7109375" customWidth="1"/>
    <col min="197" max="197" width="13.85546875" customWidth="1"/>
    <col min="198" max="198" width="13.7109375" customWidth="1"/>
    <col min="199" max="199" width="13.42578125" customWidth="1"/>
    <col min="200" max="200" width="12.7109375" customWidth="1"/>
    <col min="201" max="201" width="13.85546875" customWidth="1"/>
    <col min="202" max="202" width="13.7109375" customWidth="1"/>
    <col min="203" max="203" width="13.42578125" customWidth="1"/>
    <col min="204" max="204" width="15.28515625" customWidth="1"/>
    <col min="205" max="205" width="16.28515625" customWidth="1"/>
    <col min="206" max="206" width="16.140625" customWidth="1"/>
    <col min="207" max="207" width="15.85546875" customWidth="1"/>
    <col min="208" max="208" width="12.7109375" customWidth="1"/>
    <col min="209" max="209" width="13.85546875" customWidth="1"/>
    <col min="210" max="210" width="13.7109375" customWidth="1"/>
    <col min="211" max="211" width="13.42578125" customWidth="1"/>
    <col min="212" max="212" width="12.7109375" customWidth="1"/>
    <col min="213" max="213" width="13.85546875" customWidth="1"/>
    <col min="214" max="214" width="13.7109375" customWidth="1"/>
    <col min="215" max="215" width="13.42578125" customWidth="1"/>
    <col min="216" max="216" width="12.7109375" customWidth="1"/>
    <col min="217" max="217" width="13.85546875" customWidth="1"/>
    <col min="218" max="218" width="13.7109375" customWidth="1"/>
    <col min="219" max="219" width="13.42578125" customWidth="1"/>
    <col min="220" max="220" width="15.28515625" customWidth="1"/>
    <col min="221" max="221" width="16.28515625" customWidth="1"/>
    <col min="222" max="222" width="16.140625" customWidth="1"/>
    <col min="223" max="223" width="15.85546875" customWidth="1"/>
    <col min="224" max="224" width="17.85546875" customWidth="1"/>
    <col min="225" max="225" width="18.85546875" customWidth="1"/>
    <col min="226" max="226" width="18.7109375" customWidth="1"/>
    <col min="227" max="227" width="18.42578125" customWidth="1"/>
    <col min="228" max="228" width="13.85546875" customWidth="1"/>
    <col min="229" max="229" width="13.7109375" customWidth="1"/>
    <col min="230" max="230" width="15.28515625" customWidth="1"/>
    <col min="231" max="231" width="16.28515625" customWidth="1"/>
    <col min="232" max="232" width="16.140625" customWidth="1"/>
    <col min="233" max="233" width="12.7109375" customWidth="1"/>
    <col min="234" max="234" width="13.85546875" customWidth="1"/>
    <col min="235" max="235" width="13.7109375" customWidth="1"/>
    <col min="236" max="236" width="15.28515625" customWidth="1"/>
    <col min="237" max="237" width="16.28515625" customWidth="1"/>
    <col min="238" max="238" width="16.140625" customWidth="1"/>
    <col min="239" max="239" width="15.28515625" customWidth="1"/>
    <col min="240" max="240" width="16.28515625" customWidth="1"/>
    <col min="241" max="241" width="16.140625" customWidth="1"/>
    <col min="242" max="242" width="12.7109375" customWidth="1"/>
    <col min="243" max="243" width="13.85546875" customWidth="1"/>
    <col min="244" max="244" width="13.7109375" customWidth="1"/>
    <col min="245" max="245" width="12.7109375" customWidth="1"/>
    <col min="246" max="246" width="13.85546875" customWidth="1"/>
    <col min="247" max="247" width="13.7109375" customWidth="1"/>
    <col min="248" max="248" width="15.28515625" customWidth="1"/>
    <col min="249" max="249" width="16.28515625" customWidth="1"/>
    <col min="250" max="250" width="16.140625" customWidth="1"/>
    <col min="251" max="251" width="12.7109375" customWidth="1"/>
    <col min="252" max="252" width="13.85546875" customWidth="1"/>
    <col min="253" max="253" width="13.7109375" customWidth="1"/>
    <col min="254" max="254" width="15.28515625" customWidth="1"/>
    <col min="255" max="255" width="16.28515625" customWidth="1"/>
    <col min="256" max="256" width="16.140625" customWidth="1"/>
    <col min="257" max="257" width="15.28515625" customWidth="1"/>
    <col min="258" max="258" width="16.28515625" customWidth="1"/>
    <col min="259" max="259" width="16.140625" customWidth="1"/>
    <col min="260" max="260" width="12.7109375" customWidth="1"/>
    <col min="261" max="261" width="13.85546875" customWidth="1"/>
    <col min="262" max="262" width="13.7109375" customWidth="1"/>
    <col min="263" max="263" width="15.28515625" customWidth="1"/>
    <col min="264" max="264" width="16.28515625" customWidth="1"/>
    <col min="265" max="265" width="16.140625" customWidth="1"/>
    <col min="266" max="266" width="12.7109375" customWidth="1"/>
    <col min="267" max="267" width="13.85546875" customWidth="1"/>
    <col min="268" max="268" width="13.7109375" customWidth="1"/>
    <col min="269" max="269" width="15.28515625" customWidth="1"/>
    <col min="270" max="270" width="16.28515625" customWidth="1"/>
    <col min="271" max="271" width="16.140625" customWidth="1"/>
    <col min="272" max="272" width="15.28515625" customWidth="1"/>
    <col min="273" max="273" width="16.28515625" customWidth="1"/>
    <col min="274" max="274" width="16.140625" customWidth="1"/>
    <col min="275" max="275" width="12.7109375" customWidth="1"/>
    <col min="276" max="276" width="13.85546875" customWidth="1"/>
    <col min="277" max="277" width="13.7109375" customWidth="1"/>
    <col min="278" max="278" width="14.28515625" customWidth="1"/>
    <col min="279" max="279" width="15.28515625" customWidth="1"/>
    <col min="280" max="280" width="15.140625" customWidth="1"/>
    <col min="281" max="281" width="12.7109375" customWidth="1"/>
    <col min="282" max="282" width="13.85546875" customWidth="1"/>
    <col min="283" max="283" width="13.7109375" customWidth="1"/>
    <col min="284" max="284" width="14.28515625" customWidth="1"/>
    <col min="285" max="285" width="15.28515625" customWidth="1"/>
    <col min="286" max="286" width="15.140625" customWidth="1"/>
    <col min="287" max="287" width="12.7109375" customWidth="1"/>
    <col min="288" max="288" width="13.85546875" customWidth="1"/>
    <col min="289" max="289" width="13.7109375" customWidth="1"/>
    <col min="290" max="290" width="15.28515625" customWidth="1"/>
    <col min="291" max="291" width="16.28515625" customWidth="1"/>
    <col min="292" max="292" width="16.140625" customWidth="1"/>
    <col min="293" max="293" width="15.28515625" customWidth="1"/>
    <col min="294" max="294" width="16.28515625" customWidth="1"/>
    <col min="295" max="295" width="16.140625" customWidth="1"/>
    <col min="296" max="296" width="17.85546875" customWidth="1"/>
    <col min="297" max="297" width="18.85546875" customWidth="1"/>
    <col min="298" max="298" width="18.7109375" bestFit="1" customWidth="1"/>
  </cols>
  <sheetData>
    <row r="1" spans="1:14" ht="31.5" x14ac:dyDescent="0.5">
      <c r="B1" s="18" t="s">
        <v>46</v>
      </c>
    </row>
    <row r="2" spans="1:14" ht="15.75" customHeight="1" thickBot="1" x14ac:dyDescent="0.3">
      <c r="A2" s="51" t="s">
        <v>0</v>
      </c>
      <c r="B2" s="52" t="s">
        <v>54</v>
      </c>
      <c r="C2" s="52" t="s">
        <v>53</v>
      </c>
      <c r="D2" s="53" t="s">
        <v>45</v>
      </c>
      <c r="E2" s="22"/>
    </row>
    <row r="3" spans="1:14" x14ac:dyDescent="0.25">
      <c r="A3" s="48" t="s">
        <v>4</v>
      </c>
      <c r="B3" s="49">
        <f>(GETPIVOTDATA(" Total",$G$3,"Product",$G4)*'Data Input'!$C3)</f>
        <v>144996</v>
      </c>
      <c r="C3" s="49">
        <f>(SUM('Data Input'!$H11:$N11))/2</f>
        <v>29</v>
      </c>
      <c r="D3" s="50">
        <f>$B3/$C3</f>
        <v>4999.8620689655172</v>
      </c>
      <c r="G3" s="20" t="s">
        <v>0</v>
      </c>
      <c r="H3" t="s">
        <v>47</v>
      </c>
      <c r="I3" t="s">
        <v>48</v>
      </c>
      <c r="J3" t="s">
        <v>49</v>
      </c>
      <c r="K3" t="s">
        <v>50</v>
      </c>
      <c r="L3" t="s">
        <v>51</v>
      </c>
      <c r="M3" t="s">
        <v>52</v>
      </c>
      <c r="N3" t="s">
        <v>60</v>
      </c>
    </row>
    <row r="4" spans="1:14" x14ac:dyDescent="0.25">
      <c r="A4" s="25" t="s">
        <v>6</v>
      </c>
      <c r="B4" s="26">
        <f>(GETPIVOTDATA(" Total",$G$3,"Product",$G5)*'Data Input'!$C4)</f>
        <v>117640</v>
      </c>
      <c r="C4" s="26">
        <f>(SUM('Data Input'!$H12:$N12))/2</f>
        <v>60</v>
      </c>
      <c r="D4" s="39">
        <f t="shared" ref="D4:D16" si="0">$B4/$C4</f>
        <v>1960.6666666666667</v>
      </c>
      <c r="G4" s="3" t="s">
        <v>4</v>
      </c>
      <c r="H4" s="21">
        <v>47</v>
      </c>
      <c r="I4" s="21">
        <v>25</v>
      </c>
      <c r="J4" s="21">
        <v>22</v>
      </c>
      <c r="K4" s="21">
        <v>48</v>
      </c>
      <c r="L4" s="21">
        <v>21</v>
      </c>
      <c r="M4" s="21">
        <v>9</v>
      </c>
      <c r="N4" s="21">
        <v>172</v>
      </c>
    </row>
    <row r="5" spans="1:14" x14ac:dyDescent="0.25">
      <c r="A5" s="25" t="s">
        <v>7</v>
      </c>
      <c r="B5" s="26">
        <f>(GETPIVOTDATA(" Total",$G$3,"Product",$G6)*'Data Input'!$C5)</f>
        <v>130660</v>
      </c>
      <c r="C5" s="26">
        <f>(SUM('Data Input'!$H13:$N13))/2</f>
        <v>40.5</v>
      </c>
      <c r="D5" s="39">
        <f t="shared" si="0"/>
        <v>3226.1728395061727</v>
      </c>
      <c r="G5" s="3" t="s">
        <v>6</v>
      </c>
      <c r="H5" s="21">
        <v>37</v>
      </c>
      <c r="I5" s="21">
        <v>20</v>
      </c>
      <c r="J5" s="21">
        <v>24</v>
      </c>
      <c r="K5" s="21">
        <v>32</v>
      </c>
      <c r="L5" s="21">
        <v>34</v>
      </c>
      <c r="M5" s="21">
        <v>26</v>
      </c>
      <c r="N5" s="21">
        <v>173</v>
      </c>
    </row>
    <row r="6" spans="1:14" x14ac:dyDescent="0.25">
      <c r="A6" s="25" t="s">
        <v>8</v>
      </c>
      <c r="B6" s="26">
        <f>(GETPIVOTDATA(" Total",$G$3,"Product",$G7)*'Data Input'!$C6)</f>
        <v>74250</v>
      </c>
      <c r="C6" s="26">
        <f>(SUM('Data Input'!$H14:$N14))/2</f>
        <v>51</v>
      </c>
      <c r="D6" s="39">
        <f t="shared" si="0"/>
        <v>1455.8823529411766</v>
      </c>
      <c r="G6" s="3" t="s">
        <v>7</v>
      </c>
      <c r="H6" s="21">
        <v>31</v>
      </c>
      <c r="I6" s="21">
        <v>11</v>
      </c>
      <c r="J6" s="21">
        <v>26</v>
      </c>
      <c r="K6" s="21">
        <v>28</v>
      </c>
      <c r="L6" s="21">
        <v>11</v>
      </c>
      <c r="M6" s="21">
        <v>32</v>
      </c>
      <c r="N6" s="21">
        <v>139</v>
      </c>
    </row>
    <row r="7" spans="1:14" x14ac:dyDescent="0.25">
      <c r="A7" s="25" t="s">
        <v>9</v>
      </c>
      <c r="B7" s="26">
        <f>(GETPIVOTDATA(" Total",$G$3,"Product",$G8)*'Data Input'!$C7)</f>
        <v>482453</v>
      </c>
      <c r="C7" s="26">
        <f>(SUM('Data Input'!$H15:$N15))/2</f>
        <v>39.5</v>
      </c>
      <c r="D7" s="39">
        <f t="shared" si="0"/>
        <v>12214</v>
      </c>
      <c r="G7" s="3" t="s">
        <v>8</v>
      </c>
      <c r="H7" s="21">
        <v>26</v>
      </c>
      <c r="I7" s="21">
        <v>21</v>
      </c>
      <c r="J7" s="21">
        <v>10</v>
      </c>
      <c r="K7" s="21">
        <v>17</v>
      </c>
      <c r="L7" s="21">
        <v>33</v>
      </c>
      <c r="M7" s="21">
        <v>28</v>
      </c>
      <c r="N7" s="21">
        <v>135</v>
      </c>
    </row>
    <row r="8" spans="1:14" x14ac:dyDescent="0.25">
      <c r="A8" s="25" t="s">
        <v>11</v>
      </c>
      <c r="B8" s="26">
        <f>(GETPIVOTDATA(" Total",$G$3,"Product",$G9)*'Data Input'!$C8)</f>
        <v>317034</v>
      </c>
      <c r="C8" s="26">
        <f>(SUM('Data Input'!$H16:$N16))/2</f>
        <v>41.5</v>
      </c>
      <c r="D8" s="39">
        <f t="shared" si="0"/>
        <v>7639.3734939759033</v>
      </c>
      <c r="G8" s="3" t="s">
        <v>9</v>
      </c>
      <c r="H8" s="21">
        <v>43</v>
      </c>
      <c r="I8" s="21">
        <v>30</v>
      </c>
      <c r="J8" s="21">
        <v>26</v>
      </c>
      <c r="K8" s="21">
        <v>43</v>
      </c>
      <c r="L8" s="21">
        <v>27</v>
      </c>
      <c r="M8" s="21">
        <v>28</v>
      </c>
      <c r="N8" s="21">
        <v>197</v>
      </c>
    </row>
    <row r="9" spans="1:14" x14ac:dyDescent="0.25">
      <c r="A9" s="25" t="s">
        <v>12</v>
      </c>
      <c r="B9" s="26">
        <f>(GETPIVOTDATA(" Total",$G$3,"Product",$G10)*'Data Input'!$C9)</f>
        <v>168910</v>
      </c>
      <c r="C9" s="26">
        <f>(SUM('Data Input'!$H17:$N17))/2</f>
        <v>43.5</v>
      </c>
      <c r="D9" s="39">
        <f t="shared" si="0"/>
        <v>3882.9885057471265</v>
      </c>
      <c r="G9" s="3" t="s">
        <v>11</v>
      </c>
      <c r="H9" s="21">
        <v>26</v>
      </c>
      <c r="I9" s="21">
        <v>38</v>
      </c>
      <c r="J9" s="21">
        <v>36</v>
      </c>
      <c r="K9" s="21">
        <v>45</v>
      </c>
      <c r="L9" s="21">
        <v>32</v>
      </c>
      <c r="M9" s="21">
        <v>29</v>
      </c>
      <c r="N9" s="21">
        <v>206</v>
      </c>
    </row>
    <row r="10" spans="1:14" x14ac:dyDescent="0.25">
      <c r="A10" s="25" t="s">
        <v>13</v>
      </c>
      <c r="B10" s="26">
        <f>(GETPIVOTDATA(" Total",$G$3,"Product",$G11)*'Data Input'!$C10)</f>
        <v>218709</v>
      </c>
      <c r="C10" s="26">
        <f>(SUM('Data Input'!$H18:$N18))/2</f>
        <v>38.5</v>
      </c>
      <c r="D10" s="39">
        <f t="shared" si="0"/>
        <v>5680.7532467532465</v>
      </c>
      <c r="G10" s="3" t="s">
        <v>12</v>
      </c>
      <c r="H10" s="21">
        <v>26</v>
      </c>
      <c r="I10" s="21">
        <v>26</v>
      </c>
      <c r="J10" s="21">
        <v>19</v>
      </c>
      <c r="K10" s="21">
        <v>20</v>
      </c>
      <c r="L10" s="21">
        <v>6</v>
      </c>
      <c r="M10" s="21">
        <v>30</v>
      </c>
      <c r="N10" s="21">
        <v>127</v>
      </c>
    </row>
    <row r="11" spans="1:14" x14ac:dyDescent="0.25">
      <c r="A11" s="25" t="s">
        <v>15</v>
      </c>
      <c r="B11" s="26">
        <f>(GETPIVOTDATA(" Total",$G$3,"Product",$G12)*'Data Input'!$C11)</f>
        <v>167930</v>
      </c>
      <c r="C11" s="26">
        <f>(SUM('Data Input'!$H19:$N19))/2</f>
        <v>46.5</v>
      </c>
      <c r="D11" s="39">
        <f t="shared" si="0"/>
        <v>3611.3978494623657</v>
      </c>
      <c r="G11" s="3" t="s">
        <v>13</v>
      </c>
      <c r="H11" s="21">
        <v>44</v>
      </c>
      <c r="I11" s="21">
        <v>22</v>
      </c>
      <c r="J11" s="21">
        <v>28</v>
      </c>
      <c r="K11" s="21">
        <v>18</v>
      </c>
      <c r="L11" s="21">
        <v>21</v>
      </c>
      <c r="M11" s="21">
        <v>38</v>
      </c>
      <c r="N11" s="21">
        <v>171</v>
      </c>
    </row>
    <row r="12" spans="1:14" x14ac:dyDescent="0.25">
      <c r="A12" s="25" t="s">
        <v>16</v>
      </c>
      <c r="B12" s="26">
        <f>(GETPIVOTDATA(" Total",$G$3,"Product",$G13)*'Data Input'!$C12)</f>
        <v>78422</v>
      </c>
      <c r="C12" s="26">
        <f>(SUM('Data Input'!$H20:$N20))/2</f>
        <v>66</v>
      </c>
      <c r="D12" s="39">
        <f t="shared" si="0"/>
        <v>1188.2121212121212</v>
      </c>
      <c r="G12" s="3" t="s">
        <v>15</v>
      </c>
      <c r="H12" s="21">
        <v>10</v>
      </c>
      <c r="I12" s="21">
        <v>8</v>
      </c>
      <c r="J12" s="21">
        <v>16</v>
      </c>
      <c r="K12" s="21">
        <v>18</v>
      </c>
      <c r="L12" s="21">
        <v>6</v>
      </c>
      <c r="M12" s="21">
        <v>12</v>
      </c>
      <c r="N12" s="21">
        <v>70</v>
      </c>
    </row>
    <row r="13" spans="1:14" x14ac:dyDescent="0.25">
      <c r="A13" s="25" t="s">
        <v>18</v>
      </c>
      <c r="B13" s="26">
        <f>(GETPIVOTDATA(" Total",$G$3,"Product",$G14)*'Data Input'!$C13)</f>
        <v>99519</v>
      </c>
      <c r="C13" s="26">
        <f>(SUM('Data Input'!$H21:$N21))/2</f>
        <v>36.5</v>
      </c>
      <c r="D13" s="39">
        <f t="shared" si="0"/>
        <v>2726.5479452054797</v>
      </c>
      <c r="G13" s="3" t="s">
        <v>16</v>
      </c>
      <c r="H13" s="21">
        <v>62</v>
      </c>
      <c r="I13" s="21">
        <v>43</v>
      </c>
      <c r="J13" s="21">
        <v>26</v>
      </c>
      <c r="K13" s="21">
        <v>24</v>
      </c>
      <c r="L13" s="21">
        <v>32</v>
      </c>
      <c r="M13" s="21">
        <v>39</v>
      </c>
      <c r="N13" s="21">
        <v>226</v>
      </c>
    </row>
    <row r="14" spans="1:14" x14ac:dyDescent="0.25">
      <c r="A14" s="25" t="s">
        <v>19</v>
      </c>
      <c r="B14" s="26">
        <f>(GETPIVOTDATA(" Total",$G$3,"Product",$G15)*'Data Input'!$C14)</f>
        <v>149665</v>
      </c>
      <c r="C14" s="26">
        <f>(SUM('Data Input'!$H22:$N22))/2</f>
        <v>23</v>
      </c>
      <c r="D14" s="39">
        <f t="shared" si="0"/>
        <v>6507.173913043478</v>
      </c>
      <c r="G14" s="3" t="s">
        <v>18</v>
      </c>
      <c r="H14" s="21">
        <v>23</v>
      </c>
      <c r="I14" s="21">
        <v>24</v>
      </c>
      <c r="J14" s="21">
        <v>31</v>
      </c>
      <c r="K14" s="21">
        <v>33</v>
      </c>
      <c r="L14" s="21">
        <v>8</v>
      </c>
      <c r="M14" s="21">
        <v>28</v>
      </c>
      <c r="N14" s="21">
        <v>147</v>
      </c>
    </row>
    <row r="15" spans="1:14" x14ac:dyDescent="0.25">
      <c r="A15" s="25" t="s">
        <v>20</v>
      </c>
      <c r="B15" s="26">
        <f>(GETPIVOTDATA(" Total",$G$3,"Product",$G16)*'Data Input'!$C15)</f>
        <v>34960</v>
      </c>
      <c r="C15" s="26">
        <f>(SUM('Data Input'!$H23:$N23))/2</f>
        <v>39.5</v>
      </c>
      <c r="D15" s="39">
        <f t="shared" si="0"/>
        <v>885.0632911392405</v>
      </c>
      <c r="G15" s="3" t="s">
        <v>19</v>
      </c>
      <c r="H15" s="21">
        <v>23</v>
      </c>
      <c r="I15" s="21">
        <v>37</v>
      </c>
      <c r="J15" s="21">
        <v>20</v>
      </c>
      <c r="K15" s="21">
        <v>30</v>
      </c>
      <c r="L15" s="21">
        <v>45</v>
      </c>
      <c r="M15" s="21">
        <v>30</v>
      </c>
      <c r="N15" s="21">
        <v>185</v>
      </c>
    </row>
    <row r="16" spans="1:14" x14ac:dyDescent="0.25">
      <c r="A16" s="25" t="s">
        <v>22</v>
      </c>
      <c r="B16" s="26">
        <f>(GETPIVOTDATA(" Total",$G$3,"Product",$G17)*'Data Input'!$C16)</f>
        <v>84162</v>
      </c>
      <c r="C16" s="26">
        <f>(SUM('Data Input'!$H24:$N24))/2</f>
        <v>43</v>
      </c>
      <c r="D16" s="39">
        <f t="shared" si="0"/>
        <v>1957.2558139534883</v>
      </c>
      <c r="G16" s="3" t="s">
        <v>20</v>
      </c>
      <c r="H16" s="21">
        <v>22</v>
      </c>
      <c r="I16" s="21">
        <v>24</v>
      </c>
      <c r="J16" s="21">
        <v>20</v>
      </c>
      <c r="K16" s="21">
        <v>30</v>
      </c>
      <c r="L16" s="21">
        <v>30</v>
      </c>
      <c r="M16" s="21">
        <v>26</v>
      </c>
      <c r="N16" s="21">
        <v>152</v>
      </c>
    </row>
    <row r="17" spans="1:17" x14ac:dyDescent="0.25">
      <c r="G17" s="3" t="s">
        <v>22</v>
      </c>
      <c r="H17" s="21">
        <v>58</v>
      </c>
      <c r="I17" s="21">
        <v>61</v>
      </c>
      <c r="J17" s="21">
        <v>56</v>
      </c>
      <c r="K17" s="21">
        <v>46</v>
      </c>
      <c r="L17" s="21">
        <v>75</v>
      </c>
      <c r="M17" s="21">
        <v>42</v>
      </c>
      <c r="N17" s="21">
        <v>338</v>
      </c>
    </row>
    <row r="18" spans="1:17" x14ac:dyDescent="0.25">
      <c r="A18" s="28"/>
      <c r="B18" s="28" t="s">
        <v>55</v>
      </c>
      <c r="C18" s="28"/>
      <c r="D18" s="28"/>
      <c r="E18" s="28"/>
      <c r="F18" s="28"/>
    </row>
    <row r="19" spans="1:17" ht="15.75" thickBot="1" x14ac:dyDescent="0.3">
      <c r="A19" s="34" t="s">
        <v>0</v>
      </c>
      <c r="B19" s="55">
        <v>42917</v>
      </c>
      <c r="C19" s="55">
        <v>42948</v>
      </c>
      <c r="D19" s="55">
        <v>42979</v>
      </c>
      <c r="E19" s="55">
        <v>43009</v>
      </c>
      <c r="F19" s="56">
        <v>43040</v>
      </c>
      <c r="G19" s="55">
        <v>43070</v>
      </c>
      <c r="H19" s="34" t="s">
        <v>76</v>
      </c>
      <c r="J19" s="20" t="s">
        <v>40</v>
      </c>
      <c r="K19" t="s">
        <v>64</v>
      </c>
      <c r="L19" t="s">
        <v>65</v>
      </c>
      <c r="M19" t="s">
        <v>66</v>
      </c>
      <c r="N19" t="s">
        <v>67</v>
      </c>
      <c r="O19" t="s">
        <v>68</v>
      </c>
      <c r="P19" t="s">
        <v>69</v>
      </c>
      <c r="Q19" t="s">
        <v>70</v>
      </c>
    </row>
    <row r="20" spans="1:17" x14ac:dyDescent="0.25">
      <c r="A20" s="54" t="s">
        <v>4</v>
      </c>
      <c r="B20" s="33">
        <f>GETPIVOTDATA("Unit sales of Jul-17",$G$3,"Product",$G4)*'Data Input'!$D3</f>
        <v>60959</v>
      </c>
      <c r="C20" s="33">
        <f>GETPIVOTDATA("Unit sales of Aug-17",$G$3,"Product",$G4)*'Data Input'!$D3</f>
        <v>32425</v>
      </c>
      <c r="D20" s="33">
        <f>GETPIVOTDATA("Unit sales of Sep-17",$G$3,"Product",$G4)*'Data Input'!$D3</f>
        <v>28534</v>
      </c>
      <c r="E20" s="33">
        <f>GETPIVOTDATA("Unit sales of Oct-17",$G$3,"Product",$G4)*'Data Input'!$D3</f>
        <v>62256</v>
      </c>
      <c r="F20" s="33">
        <f>GETPIVOTDATA("Unit sales of Nov-17",$G$3,"Product",$G4)*'Data Input'!$D3</f>
        <v>27237</v>
      </c>
      <c r="G20" s="33">
        <f>GETPIVOTDATA("Unit sales of Dec-17",$G$3,"Product",$G4)*'Data Input'!$D3</f>
        <v>11673</v>
      </c>
      <c r="H20" s="33">
        <f>SUM(B20:G20)</f>
        <v>223084</v>
      </c>
      <c r="I20" s="3"/>
      <c r="J20" s="3" t="s">
        <v>36</v>
      </c>
      <c r="K20" s="21">
        <v>23</v>
      </c>
      <c r="L20" s="21">
        <v>34</v>
      </c>
      <c r="M20" s="21">
        <v>20</v>
      </c>
      <c r="N20" s="21">
        <v>27</v>
      </c>
      <c r="O20" s="21">
        <v>27</v>
      </c>
      <c r="P20" s="21">
        <v>15</v>
      </c>
      <c r="Q20" s="21">
        <v>146</v>
      </c>
    </row>
    <row r="21" spans="1:17" x14ac:dyDescent="0.25">
      <c r="A21" s="27" t="s">
        <v>6</v>
      </c>
      <c r="B21" s="29">
        <f>GETPIVOTDATA("Unit sales of Jul-17",$G$3,"Product",$G5)*'Data Input'!$D4</f>
        <v>38739</v>
      </c>
      <c r="C21" s="29">
        <f>GETPIVOTDATA("Unit sales of Aug-17",$G$3,"Product",$G5)*'Data Input'!$D4</f>
        <v>20940</v>
      </c>
      <c r="D21" s="29">
        <f>GETPIVOTDATA("Unit sales of Sep-17",$G$3,"Product",$G5)*'Data Input'!$D4</f>
        <v>25128</v>
      </c>
      <c r="E21" s="29">
        <f>GETPIVOTDATA("Unit sales of Oct-17",$G$3,"Product",$G5)*'Data Input'!$D4</f>
        <v>33504</v>
      </c>
      <c r="F21" s="29">
        <f>GETPIVOTDATA("Unit sales of Nov-17",$G$3,"Product",$G5)*'Data Input'!$D4</f>
        <v>35598</v>
      </c>
      <c r="G21" s="29">
        <f>GETPIVOTDATA("Unit sales of Dec-17",$G$3,"Product",$G5)*'Data Input'!$D4</f>
        <v>27222</v>
      </c>
      <c r="H21" s="29">
        <f t="shared" ref="H21:H33" si="1">SUM(B21:G21)</f>
        <v>181131</v>
      </c>
      <c r="I21" s="23"/>
      <c r="J21" s="23" t="s">
        <v>19</v>
      </c>
      <c r="K21" s="21">
        <v>6</v>
      </c>
      <c r="L21" s="21">
        <v>8</v>
      </c>
      <c r="M21" s="21">
        <v>1</v>
      </c>
      <c r="N21" s="21">
        <v>8</v>
      </c>
      <c r="O21" s="21">
        <v>15</v>
      </c>
      <c r="P21" s="21">
        <v>4</v>
      </c>
      <c r="Q21" s="21">
        <v>42</v>
      </c>
    </row>
    <row r="22" spans="1:17" x14ac:dyDescent="0.25">
      <c r="A22" s="27" t="s">
        <v>7</v>
      </c>
      <c r="B22" s="29">
        <f>GETPIVOTDATA("Unit sales of Jul-17",$G$3,"Product",$G6)*'Data Input'!$D5</f>
        <v>44857</v>
      </c>
      <c r="C22" s="29">
        <f>GETPIVOTDATA("Unit sales of Aug-17",$G$3,"Product",$G6)*'Data Input'!$D5</f>
        <v>15917</v>
      </c>
      <c r="D22" s="29">
        <f>GETPIVOTDATA("Unit sales of Sep-17",$G$3,"Product",$G6)*'Data Input'!$D5</f>
        <v>37622</v>
      </c>
      <c r="E22" s="29">
        <f>GETPIVOTDATA("Unit sales of Oct-17",$G$3,"Product",$G6)*'Data Input'!$D5</f>
        <v>40516</v>
      </c>
      <c r="F22" s="29">
        <f>GETPIVOTDATA("Unit sales of Nov-17",$G$3,"Product",$G6)*'Data Input'!$D5</f>
        <v>15917</v>
      </c>
      <c r="G22" s="29">
        <f>GETPIVOTDATA("Unit sales of Dec-17",$G$3,"Product",$G6)*'Data Input'!$D5</f>
        <v>46304</v>
      </c>
      <c r="H22" s="29">
        <f t="shared" si="1"/>
        <v>201133</v>
      </c>
      <c r="I22" s="23"/>
      <c r="J22" s="23" t="s">
        <v>16</v>
      </c>
      <c r="K22" s="21">
        <v>12</v>
      </c>
      <c r="L22" s="21">
        <v>10</v>
      </c>
      <c r="M22" s="21">
        <v>11</v>
      </c>
      <c r="N22" s="21">
        <v>6</v>
      </c>
      <c r="O22" s="21">
        <v>3</v>
      </c>
      <c r="P22" s="21">
        <v>8</v>
      </c>
      <c r="Q22" s="21">
        <v>50</v>
      </c>
    </row>
    <row r="23" spans="1:17" x14ac:dyDescent="0.25">
      <c r="A23" s="27" t="s">
        <v>8</v>
      </c>
      <c r="B23" s="29">
        <f>GETPIVOTDATA("Unit sales of Jul-17",$G$3,"Product",$G7)*'Data Input'!$D6</f>
        <v>22022</v>
      </c>
      <c r="C23" s="29">
        <f>GETPIVOTDATA("Unit sales of Aug-17",$G$3,"Product",$G7)*'Data Input'!$D6</f>
        <v>17787</v>
      </c>
      <c r="D23" s="29">
        <f>GETPIVOTDATA("Unit sales of Sep-17",$G$3,"Product",$G7)*'Data Input'!$D6</f>
        <v>8470</v>
      </c>
      <c r="E23" s="29">
        <f>GETPIVOTDATA("Unit sales of Oct-17",$G$3,"Product",$G7)*'Data Input'!$D6</f>
        <v>14399</v>
      </c>
      <c r="F23" s="29">
        <f>GETPIVOTDATA("Unit sales of Nov-17",$G$3,"Product",$G7)*'Data Input'!$D6</f>
        <v>27951</v>
      </c>
      <c r="G23" s="29">
        <f>GETPIVOTDATA("Unit sales of Dec-17",$G$3,"Product",$G7)*'Data Input'!$D6</f>
        <v>23716</v>
      </c>
      <c r="H23" s="29">
        <f t="shared" si="1"/>
        <v>114345</v>
      </c>
      <c r="I23" s="23"/>
      <c r="J23" s="23" t="s">
        <v>22</v>
      </c>
      <c r="K23" s="21">
        <v>5</v>
      </c>
      <c r="L23" s="21">
        <v>16</v>
      </c>
      <c r="M23" s="21">
        <v>8</v>
      </c>
      <c r="N23" s="21">
        <v>13</v>
      </c>
      <c r="O23" s="21">
        <v>9</v>
      </c>
      <c r="P23" s="21">
        <v>3</v>
      </c>
      <c r="Q23" s="21">
        <v>54</v>
      </c>
    </row>
    <row r="24" spans="1:17" x14ac:dyDescent="0.25">
      <c r="A24" s="27" t="s">
        <v>9</v>
      </c>
      <c r="B24" s="29">
        <f>GETPIVOTDATA("Unit sales of Jul-17",$G$3,"Product",$G8)*'Data Input'!$D7</f>
        <v>150457</v>
      </c>
      <c r="C24" s="29">
        <f>GETPIVOTDATA("Unit sales of Aug-17",$G$3,"Product",$G8)*'Data Input'!$D7</f>
        <v>104970</v>
      </c>
      <c r="D24" s="29">
        <f>GETPIVOTDATA("Unit sales of Sep-17",$G$3,"Product",$G8)*'Data Input'!$D7</f>
        <v>90974</v>
      </c>
      <c r="E24" s="29">
        <f>GETPIVOTDATA("Unit sales of Oct-17",$G$3,"Product",$G8)*'Data Input'!$D7</f>
        <v>150457</v>
      </c>
      <c r="F24" s="29">
        <f>GETPIVOTDATA("Unit sales of Nov-17",$G$3,"Product",$G8)*'Data Input'!$D7</f>
        <v>94473</v>
      </c>
      <c r="G24" s="29">
        <f>GETPIVOTDATA("Unit sales of Dec-17",$G$3,"Product",$G8)*'Data Input'!$D7</f>
        <v>97972</v>
      </c>
      <c r="H24" s="29">
        <f t="shared" si="1"/>
        <v>689303</v>
      </c>
      <c r="I24" s="23"/>
      <c r="J24" s="3" t="s">
        <v>31</v>
      </c>
      <c r="K24" s="21">
        <v>9</v>
      </c>
      <c r="L24" s="21">
        <v>10</v>
      </c>
      <c r="M24" s="21">
        <v>18</v>
      </c>
      <c r="N24" s="21">
        <v>8</v>
      </c>
      <c r="O24" s="21">
        <v>16</v>
      </c>
      <c r="P24" s="21">
        <v>7</v>
      </c>
      <c r="Q24" s="21">
        <v>68</v>
      </c>
    </row>
    <row r="25" spans="1:17" x14ac:dyDescent="0.25">
      <c r="A25" s="27" t="s">
        <v>11</v>
      </c>
      <c r="B25" s="29">
        <f>GETPIVOTDATA("Unit sales of Jul-17",$G$3,"Product",$G9)*'Data Input'!$D8</f>
        <v>57174</v>
      </c>
      <c r="C25" s="29">
        <f>GETPIVOTDATA("Unit sales of Aug-17",$G$3,"Product",$G9)*'Data Input'!$D8</f>
        <v>83562</v>
      </c>
      <c r="D25" s="29">
        <f>GETPIVOTDATA("Unit sales of Sep-17",$G$3,"Product",$G9)*'Data Input'!$D8</f>
        <v>79164</v>
      </c>
      <c r="E25" s="29">
        <f>GETPIVOTDATA("Unit sales of Oct-17",$G$3,"Product",$G9)*'Data Input'!$D8</f>
        <v>98955</v>
      </c>
      <c r="F25" s="29">
        <f>GETPIVOTDATA("Unit sales of Nov-17",$G$3,"Product",$G9)*'Data Input'!$D8</f>
        <v>70368</v>
      </c>
      <c r="G25" s="29">
        <f>GETPIVOTDATA("Unit sales of Dec-17",$G$3,"Product",$G9)*'Data Input'!$D8</f>
        <v>63771</v>
      </c>
      <c r="H25" s="29">
        <f t="shared" si="1"/>
        <v>452994</v>
      </c>
      <c r="I25" s="23"/>
      <c r="J25" s="23" t="s">
        <v>22</v>
      </c>
      <c r="K25" s="21">
        <v>9</v>
      </c>
      <c r="L25" s="21">
        <v>10</v>
      </c>
      <c r="M25" s="21">
        <v>18</v>
      </c>
      <c r="N25" s="21">
        <v>8</v>
      </c>
      <c r="O25" s="21">
        <v>16</v>
      </c>
      <c r="P25" s="21">
        <v>7</v>
      </c>
      <c r="Q25" s="21">
        <v>68</v>
      </c>
    </row>
    <row r="26" spans="1:17" x14ac:dyDescent="0.25">
      <c r="A26" s="27" t="s">
        <v>12</v>
      </c>
      <c r="B26" s="29">
        <f>GETPIVOTDATA("Unit sales of Jul-17",$G$3,"Product",$G10)*'Data Input'!$D9</f>
        <v>49374</v>
      </c>
      <c r="C26" s="29">
        <f>GETPIVOTDATA("Unit sales of Aug-17",$G$3,"Product",$G10)*'Data Input'!$D9</f>
        <v>49374</v>
      </c>
      <c r="D26" s="29">
        <f>GETPIVOTDATA("Unit sales of Sep-17",$G$3,"Product",$G10)*'Data Input'!$D9</f>
        <v>36081</v>
      </c>
      <c r="E26" s="29">
        <f>GETPIVOTDATA("Unit sales of Oct-17",$G$3,"Product",$G10)*'Data Input'!$D9</f>
        <v>37980</v>
      </c>
      <c r="F26" s="29">
        <f>GETPIVOTDATA("Unit sales of Nov-17",$G$3,"Product",$G10)*'Data Input'!$D9</f>
        <v>11394</v>
      </c>
      <c r="G26" s="29">
        <f>GETPIVOTDATA("Unit sales of Dec-17",$G$3,"Product",$G10)*'Data Input'!$D9</f>
        <v>56970</v>
      </c>
      <c r="H26" s="29">
        <f t="shared" si="1"/>
        <v>241173</v>
      </c>
      <c r="I26" s="23"/>
      <c r="J26" s="3" t="s">
        <v>28</v>
      </c>
      <c r="K26" s="21">
        <v>170</v>
      </c>
      <c r="L26" s="21">
        <v>117</v>
      </c>
      <c r="M26" s="21">
        <v>125</v>
      </c>
      <c r="N26" s="21">
        <v>139</v>
      </c>
      <c r="O26" s="21">
        <v>120</v>
      </c>
      <c r="P26" s="21">
        <v>130</v>
      </c>
      <c r="Q26" s="21">
        <v>801</v>
      </c>
    </row>
    <row r="27" spans="1:17" x14ac:dyDescent="0.25">
      <c r="A27" s="27" t="s">
        <v>13</v>
      </c>
      <c r="B27" s="29">
        <f>GETPIVOTDATA("Unit sales of Jul-17",$G$3,"Product",$G11)*'Data Input'!$D10</f>
        <v>70356</v>
      </c>
      <c r="C27" s="29">
        <f>GETPIVOTDATA("Unit sales of Aug-17",$G$3,"Product",$G11)*'Data Input'!$D10</f>
        <v>35178</v>
      </c>
      <c r="D27" s="29">
        <f>GETPIVOTDATA("Unit sales of Sep-17",$G$3,"Product",$G11)*'Data Input'!$D10</f>
        <v>44772</v>
      </c>
      <c r="E27" s="29">
        <f>GETPIVOTDATA("Unit sales of Oct-17",$G$3,"Product",$G11)*'Data Input'!$D10</f>
        <v>28782</v>
      </c>
      <c r="F27" s="29">
        <f>GETPIVOTDATA("Unit sales of Nov-17",$G$3,"Product",$G11)*'Data Input'!$D10</f>
        <v>33579</v>
      </c>
      <c r="G27" s="29">
        <f>GETPIVOTDATA("Unit sales of Dec-17",$G$3,"Product",$G11)*'Data Input'!$D10</f>
        <v>60762</v>
      </c>
      <c r="H27" s="29">
        <f t="shared" si="1"/>
        <v>273429</v>
      </c>
      <c r="I27" s="3"/>
      <c r="J27" s="23" t="s">
        <v>11</v>
      </c>
      <c r="K27" s="21">
        <v>17</v>
      </c>
      <c r="L27" s="21">
        <v>15</v>
      </c>
      <c r="M27" s="21">
        <v>11</v>
      </c>
      <c r="N27" s="21">
        <v>7</v>
      </c>
      <c r="O27" s="21">
        <v>9</v>
      </c>
      <c r="P27" s="21">
        <v>4</v>
      </c>
      <c r="Q27" s="21">
        <v>63</v>
      </c>
    </row>
    <row r="28" spans="1:17" x14ac:dyDescent="0.25">
      <c r="A28" s="27" t="s">
        <v>15</v>
      </c>
      <c r="B28" s="29">
        <f>GETPIVOTDATA("Unit sales of Jul-17",$G$3,"Product",$G12)*'Data Input'!$D11</f>
        <v>29990</v>
      </c>
      <c r="C28" s="29">
        <f>GETPIVOTDATA("Unit sales of Aug-17",$G$3,"Product",$G12)*'Data Input'!$D11</f>
        <v>23992</v>
      </c>
      <c r="D28" s="29">
        <f>GETPIVOTDATA("Unit sales of Sep-17",$G$3,"Product",$G12)*'Data Input'!$D11</f>
        <v>47984</v>
      </c>
      <c r="E28" s="29">
        <f>GETPIVOTDATA("Unit sales of Oct-17",$G$3,"Product",$G12)*'Data Input'!$D11</f>
        <v>53982</v>
      </c>
      <c r="F28" s="29">
        <f>GETPIVOTDATA("Unit sales of Nov-17",$G$3,"Product",$G12)*'Data Input'!$D11</f>
        <v>17994</v>
      </c>
      <c r="G28" s="29">
        <f>GETPIVOTDATA("Unit sales of Dec-17",$G$3,"Product",$G12)*'Data Input'!$D11</f>
        <v>35988</v>
      </c>
      <c r="H28" s="29">
        <f t="shared" si="1"/>
        <v>209930</v>
      </c>
      <c r="I28" s="23"/>
      <c r="J28" s="23" t="s">
        <v>9</v>
      </c>
      <c r="K28" s="21">
        <v>9</v>
      </c>
      <c r="L28" s="21">
        <v>19</v>
      </c>
      <c r="M28" s="21">
        <v>5</v>
      </c>
      <c r="N28" s="21">
        <v>9</v>
      </c>
      <c r="O28" s="21">
        <v>3</v>
      </c>
      <c r="P28" s="21">
        <v>6</v>
      </c>
      <c r="Q28" s="21">
        <v>51</v>
      </c>
    </row>
    <row r="29" spans="1:17" x14ac:dyDescent="0.25">
      <c r="A29" s="27" t="s">
        <v>16</v>
      </c>
      <c r="B29" s="29">
        <f>GETPIVOTDATA("Unit sales of Jul-17",$G$3,"Product",$G13)*'Data Input'!$D12</f>
        <v>35836</v>
      </c>
      <c r="C29" s="29">
        <f>GETPIVOTDATA("Unit sales of Aug-17",$G$3,"Product",$G13)*'Data Input'!$D12</f>
        <v>24854</v>
      </c>
      <c r="D29" s="29">
        <f>GETPIVOTDATA("Unit sales of Sep-17",$G$3,"Product",$G13)*'Data Input'!$D12</f>
        <v>15028</v>
      </c>
      <c r="E29" s="29">
        <f>GETPIVOTDATA("Unit sales of Oct-17",$G$3,"Product",$G13)*'Data Input'!$D12</f>
        <v>13872</v>
      </c>
      <c r="F29" s="29">
        <f>GETPIVOTDATA("Unit sales of Nov-17",$G$3,"Product",$G13)*'Data Input'!$D12</f>
        <v>18496</v>
      </c>
      <c r="G29" s="29">
        <f>GETPIVOTDATA("Unit sales of Dec-17",$G$3,"Product",$G13)*'Data Input'!$D12</f>
        <v>22542</v>
      </c>
      <c r="H29" s="29">
        <f t="shared" si="1"/>
        <v>130628</v>
      </c>
      <c r="I29" s="23"/>
      <c r="J29" s="23" t="s">
        <v>13</v>
      </c>
      <c r="K29" s="21">
        <v>15</v>
      </c>
      <c r="L29" s="21">
        <v>11</v>
      </c>
      <c r="M29" s="21">
        <v>5</v>
      </c>
      <c r="N29" s="21">
        <v>12</v>
      </c>
      <c r="O29" s="21">
        <v>6</v>
      </c>
      <c r="P29" s="21">
        <v>11</v>
      </c>
      <c r="Q29" s="21">
        <v>60</v>
      </c>
    </row>
    <row r="30" spans="1:17" x14ac:dyDescent="0.25">
      <c r="A30" s="27" t="s">
        <v>18</v>
      </c>
      <c r="B30" s="29">
        <f>GETPIVOTDATA("Unit sales of Jul-17",$G$3,"Product",$G14)*'Data Input'!$D13</f>
        <v>25967</v>
      </c>
      <c r="C30" s="29">
        <f>GETPIVOTDATA("Unit sales of Aug-17",$G$3,"Product",$G14)*'Data Input'!$D13</f>
        <v>27096</v>
      </c>
      <c r="D30" s="29">
        <f>GETPIVOTDATA("Unit sales of Sep-17",$G$3,"Product",$G14)*'Data Input'!$D13</f>
        <v>34999</v>
      </c>
      <c r="E30" s="29">
        <f>GETPIVOTDATA("Unit sales of Oct-17",$G$3,"Product",$G14)*'Data Input'!$D13</f>
        <v>37257</v>
      </c>
      <c r="F30" s="29">
        <f>GETPIVOTDATA("Unit sales of Nov-17",$G$3,"Product",$G14)*'Data Input'!$D13</f>
        <v>9032</v>
      </c>
      <c r="G30" s="29">
        <f>GETPIVOTDATA("Unit sales of Dec-17",$G$3,"Product",$G14)*'Data Input'!$D13</f>
        <v>31612</v>
      </c>
      <c r="H30" s="29">
        <f t="shared" si="1"/>
        <v>165963</v>
      </c>
      <c r="I30" s="23"/>
      <c r="J30" s="23" t="s">
        <v>15</v>
      </c>
      <c r="K30" s="21">
        <v>10</v>
      </c>
      <c r="L30" s="21">
        <v>8</v>
      </c>
      <c r="M30" s="21">
        <v>16</v>
      </c>
      <c r="N30" s="21">
        <v>18</v>
      </c>
      <c r="O30" s="21">
        <v>6</v>
      </c>
      <c r="P30" s="21">
        <v>12</v>
      </c>
      <c r="Q30" s="21">
        <v>70</v>
      </c>
    </row>
    <row r="31" spans="1:17" x14ac:dyDescent="0.25">
      <c r="A31" s="27" t="s">
        <v>19</v>
      </c>
      <c r="B31" s="29">
        <f>GETPIVOTDATA("Unit sales of Jul-17",$G$3,"Product",$G15)*'Data Input'!$D14</f>
        <v>31027</v>
      </c>
      <c r="C31" s="29">
        <f>GETPIVOTDATA("Unit sales of Aug-17",$G$3,"Product",$G15)*'Data Input'!$D14</f>
        <v>49913</v>
      </c>
      <c r="D31" s="29">
        <f>GETPIVOTDATA("Unit sales of Sep-17",$G$3,"Product",$G15)*'Data Input'!$D14</f>
        <v>26980</v>
      </c>
      <c r="E31" s="29">
        <f>GETPIVOTDATA("Unit sales of Oct-17",$G$3,"Product",$G15)*'Data Input'!$D14</f>
        <v>40470</v>
      </c>
      <c r="F31" s="29">
        <f>GETPIVOTDATA("Unit sales of Nov-17",$G$3,"Product",$G15)*'Data Input'!$D14</f>
        <v>60705</v>
      </c>
      <c r="G31" s="29">
        <f>GETPIVOTDATA("Unit sales of Dec-17",$G$3,"Product",$G15)*'Data Input'!$D14</f>
        <v>40470</v>
      </c>
      <c r="H31" s="29">
        <f t="shared" si="1"/>
        <v>249565</v>
      </c>
      <c r="I31" s="23"/>
      <c r="J31" s="23" t="s">
        <v>18</v>
      </c>
      <c r="K31" s="21">
        <v>10</v>
      </c>
      <c r="L31" s="21">
        <v>9</v>
      </c>
      <c r="M31" s="21">
        <v>11</v>
      </c>
      <c r="N31" s="21">
        <v>18</v>
      </c>
      <c r="O31" s="21">
        <v>2</v>
      </c>
      <c r="P31" s="21">
        <v>9</v>
      </c>
      <c r="Q31" s="21">
        <v>59</v>
      </c>
    </row>
    <row r="32" spans="1:17" x14ac:dyDescent="0.25">
      <c r="A32" s="27" t="s">
        <v>20</v>
      </c>
      <c r="B32" s="29">
        <f>GETPIVOTDATA("Unit sales of Jul-17",$G$3,"Product",$G16)*'Data Input'!$D15</f>
        <v>10098</v>
      </c>
      <c r="C32" s="29">
        <f>GETPIVOTDATA("Unit sales of Aug-17",$G$3,"Product",$G16)*'Data Input'!$D15</f>
        <v>11016</v>
      </c>
      <c r="D32" s="29">
        <f>GETPIVOTDATA("Unit sales of Sep-17",$G$3,"Product",$G16)*'Data Input'!$D15</f>
        <v>9180</v>
      </c>
      <c r="E32" s="29">
        <f>GETPIVOTDATA("Unit sales of Oct-17",$G$3,"Product",$G16)*'Data Input'!$D15</f>
        <v>13770</v>
      </c>
      <c r="F32" s="29">
        <f>GETPIVOTDATA("Unit sales of Nov-17",$G$3,"Product",$G16)*'Data Input'!$D15</f>
        <v>13770</v>
      </c>
      <c r="G32" s="29">
        <f>GETPIVOTDATA("Unit sales of Dec-17",$G$3,"Product",$G16)*'Data Input'!$D15</f>
        <v>11934</v>
      </c>
      <c r="H32" s="29">
        <f t="shared" si="1"/>
        <v>69768</v>
      </c>
      <c r="I32" s="23"/>
      <c r="J32" s="23" t="s">
        <v>19</v>
      </c>
      <c r="K32" s="21">
        <v>6</v>
      </c>
      <c r="L32" s="21">
        <v>9</v>
      </c>
      <c r="M32" s="21">
        <v>3</v>
      </c>
      <c r="N32" s="21">
        <v>8</v>
      </c>
      <c r="O32" s="21">
        <v>16</v>
      </c>
      <c r="P32" s="21">
        <v>7</v>
      </c>
      <c r="Q32" s="21">
        <v>49</v>
      </c>
    </row>
    <row r="33" spans="1:17" ht="15.75" thickBot="1" x14ac:dyDescent="0.3">
      <c r="A33" s="27" t="s">
        <v>22</v>
      </c>
      <c r="B33" s="29">
        <f>GETPIVOTDATA("Unit sales of Jul-17",$G$3,"Product",$G17)*'Data Input'!$D16</f>
        <v>28942</v>
      </c>
      <c r="C33" s="29">
        <f>GETPIVOTDATA("Unit sales of Aug-17",$G$3,"Product",$G17)*'Data Input'!$D16</f>
        <v>30439</v>
      </c>
      <c r="D33" s="29">
        <f>GETPIVOTDATA("Unit sales of Sep-17",$G$3,"Product",$G17)*'Data Input'!$D16</f>
        <v>27944</v>
      </c>
      <c r="E33" s="29">
        <f>GETPIVOTDATA("Unit sales of Oct-17",$G$3,"Product",$G17)*'Data Input'!$D16</f>
        <v>22954</v>
      </c>
      <c r="F33" s="29">
        <f>GETPIVOTDATA("Unit sales of Nov-17",$G$3,"Product",$G17)*'Data Input'!$D16</f>
        <v>37425</v>
      </c>
      <c r="G33" s="29">
        <f>GETPIVOTDATA("Unit sales of Dec-17",$G$3,"Product",$G17)*'Data Input'!$D16</f>
        <v>20958</v>
      </c>
      <c r="H33" s="34">
        <f t="shared" si="1"/>
        <v>168662</v>
      </c>
      <c r="I33" s="23"/>
      <c r="J33" s="23" t="s">
        <v>16</v>
      </c>
      <c r="K33" s="21">
        <v>18</v>
      </c>
      <c r="L33" s="21">
        <v>11</v>
      </c>
      <c r="M33" s="21">
        <v>6</v>
      </c>
      <c r="N33" s="21">
        <v>9</v>
      </c>
      <c r="O33" s="21">
        <v>10</v>
      </c>
      <c r="P33" s="21">
        <v>18</v>
      </c>
      <c r="Q33" s="21">
        <v>72</v>
      </c>
    </row>
    <row r="34" spans="1:17" x14ac:dyDescent="0.25">
      <c r="G34" s="32"/>
      <c r="H34" s="33">
        <f>SUM(H20:H33)</f>
        <v>3371108</v>
      </c>
      <c r="I34" s="3"/>
      <c r="J34" s="23" t="s">
        <v>8</v>
      </c>
      <c r="K34" s="21">
        <v>17</v>
      </c>
      <c r="L34" s="21">
        <v>7</v>
      </c>
      <c r="M34" s="21">
        <v>8</v>
      </c>
      <c r="N34" s="21">
        <v>5</v>
      </c>
      <c r="O34" s="21">
        <v>19</v>
      </c>
      <c r="P34" s="21">
        <v>15</v>
      </c>
      <c r="Q34" s="21">
        <v>71</v>
      </c>
    </row>
    <row r="35" spans="1:17" x14ac:dyDescent="0.25">
      <c r="I35" s="23"/>
      <c r="J35" s="23" t="s">
        <v>4</v>
      </c>
      <c r="K35" s="21">
        <v>12</v>
      </c>
      <c r="L35" s="21">
        <v>8</v>
      </c>
      <c r="M35" s="21">
        <v>9</v>
      </c>
      <c r="N35" s="21">
        <v>18</v>
      </c>
      <c r="O35" s="21">
        <v>5</v>
      </c>
      <c r="P35" s="21">
        <v>3</v>
      </c>
      <c r="Q35" s="21">
        <v>55</v>
      </c>
    </row>
    <row r="36" spans="1:17" x14ac:dyDescent="0.25">
      <c r="A36" s="46" t="s">
        <v>23</v>
      </c>
      <c r="B36" s="47" t="s">
        <v>63</v>
      </c>
      <c r="I36" s="23"/>
      <c r="J36" s="23" t="s">
        <v>6</v>
      </c>
      <c r="K36" s="21">
        <v>23</v>
      </c>
      <c r="L36" s="21">
        <v>4</v>
      </c>
      <c r="M36" s="21">
        <v>8</v>
      </c>
      <c r="N36" s="21">
        <v>9</v>
      </c>
      <c r="O36" s="21">
        <v>15</v>
      </c>
      <c r="P36" s="21">
        <v>4</v>
      </c>
      <c r="Q36" s="21">
        <v>63</v>
      </c>
    </row>
    <row r="37" spans="1:17" ht="15.75" thickBot="1" x14ac:dyDescent="0.3">
      <c r="A37" s="45"/>
      <c r="B37" s="44" t="s">
        <v>77</v>
      </c>
      <c r="J37" s="23" t="s">
        <v>7</v>
      </c>
      <c r="K37" s="21">
        <v>12</v>
      </c>
      <c r="L37" s="21">
        <v>5</v>
      </c>
      <c r="M37" s="21">
        <v>19</v>
      </c>
      <c r="N37" s="21">
        <v>14</v>
      </c>
      <c r="O37" s="21">
        <v>7</v>
      </c>
      <c r="P37" s="21">
        <v>16</v>
      </c>
      <c r="Q37" s="21">
        <v>73</v>
      </c>
    </row>
    <row r="38" spans="1:17" x14ac:dyDescent="0.25">
      <c r="A38" s="42" t="s">
        <v>28</v>
      </c>
      <c r="B38" s="43">
        <f>GETPIVOTDATA("Total unit sold",$J$19,"Employee","Mary")/'Data Input'!$I3</f>
        <v>6.6749999999999998</v>
      </c>
      <c r="F38" s="3"/>
      <c r="G38" s="21"/>
      <c r="H38" s="21"/>
      <c r="I38" s="21"/>
      <c r="J38" s="23" t="s">
        <v>20</v>
      </c>
      <c r="K38" s="21">
        <v>5</v>
      </c>
      <c r="L38" s="21">
        <v>4</v>
      </c>
      <c r="M38" s="21">
        <v>8</v>
      </c>
      <c r="N38" s="21">
        <v>11</v>
      </c>
      <c r="O38" s="21">
        <v>7</v>
      </c>
      <c r="P38" s="21">
        <v>15</v>
      </c>
      <c r="Q38" s="21">
        <v>50</v>
      </c>
    </row>
    <row r="39" spans="1:17" x14ac:dyDescent="0.25">
      <c r="A39" s="12" t="s">
        <v>31</v>
      </c>
      <c r="B39" s="36">
        <f>GETPIVOTDATA("Total unit sold",$J$19,"Employee","John")/'Data Input'!$I4</f>
        <v>1.8378378378378379</v>
      </c>
      <c r="F39" s="3"/>
      <c r="G39" s="21"/>
      <c r="H39" s="21"/>
      <c r="I39" s="21"/>
      <c r="J39" s="23" t="s">
        <v>22</v>
      </c>
      <c r="K39" s="21">
        <v>16</v>
      </c>
      <c r="L39" s="21">
        <v>7</v>
      </c>
      <c r="M39" s="21">
        <v>16</v>
      </c>
      <c r="N39" s="21">
        <v>1</v>
      </c>
      <c r="O39" s="21">
        <v>15</v>
      </c>
      <c r="P39" s="21">
        <v>10</v>
      </c>
      <c r="Q39" s="21">
        <v>65</v>
      </c>
    </row>
    <row r="40" spans="1:17" x14ac:dyDescent="0.25">
      <c r="A40" s="12" t="s">
        <v>34</v>
      </c>
      <c r="B40" s="36">
        <f>GETPIVOTDATA("Total unit sold",$J$19,"Employee","Peter")/'Data Input'!$I5</f>
        <v>8.35</v>
      </c>
      <c r="F40" s="3"/>
      <c r="G40" s="21"/>
      <c r="H40" s="21"/>
      <c r="I40" s="21"/>
      <c r="J40" s="3" t="s">
        <v>34</v>
      </c>
      <c r="K40" s="21">
        <v>132</v>
      </c>
      <c r="L40" s="21">
        <v>94</v>
      </c>
      <c r="M40" s="21">
        <v>88</v>
      </c>
      <c r="N40" s="21">
        <v>122</v>
      </c>
      <c r="O40" s="21">
        <v>108</v>
      </c>
      <c r="P40" s="21">
        <v>124</v>
      </c>
      <c r="Q40" s="21">
        <v>668</v>
      </c>
    </row>
    <row r="41" spans="1:17" x14ac:dyDescent="0.25">
      <c r="A41" s="12" t="s">
        <v>35</v>
      </c>
      <c r="B41" s="36">
        <f>GETPIVOTDATA("Total unit sold",$J$19,"Employee","Sally")/'Data Input'!$I6</f>
        <v>6.291666666666667</v>
      </c>
      <c r="F41" s="3"/>
      <c r="G41" s="21"/>
      <c r="H41" s="21"/>
      <c r="I41" s="21"/>
      <c r="J41" s="23" t="s">
        <v>11</v>
      </c>
      <c r="K41" s="21">
        <v>1</v>
      </c>
      <c r="L41" s="21">
        <v>8</v>
      </c>
      <c r="M41" s="21">
        <v>15</v>
      </c>
      <c r="N41" s="21">
        <v>24</v>
      </c>
      <c r="O41" s="21">
        <v>17</v>
      </c>
      <c r="P41" s="21">
        <v>13</v>
      </c>
      <c r="Q41" s="21">
        <v>78</v>
      </c>
    </row>
    <row r="42" spans="1:17" x14ac:dyDescent="0.25">
      <c r="A42" s="12" t="s">
        <v>36</v>
      </c>
      <c r="B42" s="36">
        <f>GETPIVOTDATA("Total unit sold",$J$19,"Employee","Arthur")/'Data Input'!$I7</f>
        <v>2.28125</v>
      </c>
      <c r="F42" s="3"/>
      <c r="G42" s="21"/>
      <c r="H42" s="21"/>
      <c r="I42" s="21"/>
      <c r="J42" s="23" t="s">
        <v>9</v>
      </c>
      <c r="K42" s="21">
        <v>16</v>
      </c>
      <c r="L42" s="21">
        <v>9</v>
      </c>
      <c r="M42" s="21">
        <v>15</v>
      </c>
      <c r="N42" s="21">
        <v>18</v>
      </c>
      <c r="O42" s="21">
        <v>15</v>
      </c>
      <c r="P42" s="21">
        <v>5</v>
      </c>
      <c r="Q42" s="21">
        <v>78</v>
      </c>
    </row>
    <row r="43" spans="1:17" x14ac:dyDescent="0.25">
      <c r="A43" s="1"/>
      <c r="B43" s="1"/>
      <c r="F43" s="3"/>
      <c r="G43" s="21"/>
      <c r="H43" s="21"/>
      <c r="I43" s="21"/>
      <c r="J43" s="23" t="s">
        <v>13</v>
      </c>
      <c r="K43" s="21">
        <v>16</v>
      </c>
      <c r="L43" s="21">
        <v>5</v>
      </c>
      <c r="M43" s="21">
        <v>7</v>
      </c>
      <c r="N43" s="21">
        <v>1</v>
      </c>
      <c r="O43" s="21">
        <v>5</v>
      </c>
      <c r="P43" s="21">
        <v>18</v>
      </c>
      <c r="Q43" s="21">
        <v>52</v>
      </c>
    </row>
    <row r="44" spans="1:17" x14ac:dyDescent="0.25">
      <c r="F44" s="3"/>
      <c r="G44" s="21"/>
      <c r="H44" s="21"/>
      <c r="I44" s="21"/>
      <c r="J44" s="23" t="s">
        <v>18</v>
      </c>
      <c r="K44" s="21">
        <v>5</v>
      </c>
      <c r="L44" s="21">
        <v>8</v>
      </c>
      <c r="M44" s="21">
        <v>9</v>
      </c>
      <c r="N44" s="21">
        <v>9</v>
      </c>
      <c r="O44" s="21">
        <v>1</v>
      </c>
      <c r="P44" s="21">
        <v>5</v>
      </c>
      <c r="Q44" s="21">
        <v>37</v>
      </c>
    </row>
    <row r="45" spans="1:17" ht="15.75" thickBot="1" x14ac:dyDescent="0.3">
      <c r="A45" s="60" t="s">
        <v>0</v>
      </c>
      <c r="B45" s="60" t="s">
        <v>58</v>
      </c>
      <c r="C45" s="60" t="s">
        <v>57</v>
      </c>
      <c r="D45" s="61" t="s">
        <v>59</v>
      </c>
      <c r="F45" s="3"/>
      <c r="G45" s="21"/>
      <c r="H45" s="21"/>
      <c r="I45" s="21"/>
      <c r="J45" s="23" t="s">
        <v>19</v>
      </c>
      <c r="K45" s="21">
        <v>9</v>
      </c>
      <c r="L45" s="21">
        <v>4</v>
      </c>
      <c r="M45" s="21">
        <v>7</v>
      </c>
      <c r="N45" s="21">
        <v>13</v>
      </c>
      <c r="O45" s="21">
        <v>6</v>
      </c>
      <c r="P45" s="21">
        <v>15</v>
      </c>
      <c r="Q45" s="21">
        <v>54</v>
      </c>
    </row>
    <row r="46" spans="1:17" x14ac:dyDescent="0.25">
      <c r="A46" s="57" t="s">
        <v>4</v>
      </c>
      <c r="B46" s="58">
        <f>$H20-$B3</f>
        <v>78088</v>
      </c>
      <c r="C46" s="58">
        <f>$H20</f>
        <v>223084</v>
      </c>
      <c r="D46" s="59">
        <f>$B46/$C46</f>
        <v>0.35003855050115651</v>
      </c>
      <c r="F46" s="3"/>
      <c r="G46" s="21"/>
      <c r="H46" s="21"/>
      <c r="I46" s="21"/>
      <c r="J46" s="23" t="s">
        <v>16</v>
      </c>
      <c r="K46" s="21">
        <v>17</v>
      </c>
      <c r="L46" s="21">
        <v>13</v>
      </c>
      <c r="M46" s="21">
        <v>4</v>
      </c>
      <c r="N46" s="21">
        <v>1</v>
      </c>
      <c r="O46" s="21">
        <v>9</v>
      </c>
      <c r="P46" s="21">
        <v>5</v>
      </c>
      <c r="Q46" s="21">
        <v>49</v>
      </c>
    </row>
    <row r="47" spans="1:17" x14ac:dyDescent="0.25">
      <c r="A47" s="30" t="s">
        <v>6</v>
      </c>
      <c r="B47" s="37">
        <f t="shared" ref="B47:B59" si="2">$H21-$B4</f>
        <v>63491</v>
      </c>
      <c r="C47" s="37">
        <f t="shared" ref="C47:C59" si="3">$H21</f>
        <v>181131</v>
      </c>
      <c r="D47" s="38">
        <f t="shared" ref="D47:D59" si="4">$B47/$C47</f>
        <v>0.35052531041069723</v>
      </c>
      <c r="F47" s="3"/>
      <c r="G47" s="21"/>
      <c r="H47" s="21"/>
      <c r="I47" s="21"/>
      <c r="J47" s="23" t="s">
        <v>4</v>
      </c>
      <c r="K47" s="21">
        <v>14</v>
      </c>
      <c r="L47" s="21">
        <v>2</v>
      </c>
      <c r="M47" s="21">
        <v>5</v>
      </c>
      <c r="N47" s="21">
        <v>16</v>
      </c>
      <c r="O47" s="21">
        <v>7</v>
      </c>
      <c r="P47" s="21">
        <v>3</v>
      </c>
      <c r="Q47" s="21">
        <v>47</v>
      </c>
    </row>
    <row r="48" spans="1:17" x14ac:dyDescent="0.25">
      <c r="A48" s="30" t="s">
        <v>7</v>
      </c>
      <c r="B48" s="37">
        <f t="shared" si="2"/>
        <v>70473</v>
      </c>
      <c r="C48" s="37">
        <f t="shared" si="3"/>
        <v>201133</v>
      </c>
      <c r="D48" s="38">
        <f t="shared" si="4"/>
        <v>0.35038009675190046</v>
      </c>
      <c r="F48" s="3"/>
      <c r="G48" s="21"/>
      <c r="H48" s="21"/>
      <c r="I48" s="21"/>
      <c r="J48" s="23" t="s">
        <v>6</v>
      </c>
      <c r="K48" s="21">
        <v>8</v>
      </c>
      <c r="L48" s="21">
        <v>4</v>
      </c>
      <c r="M48" s="21">
        <v>7</v>
      </c>
      <c r="N48" s="21">
        <v>6</v>
      </c>
      <c r="O48" s="21">
        <v>12</v>
      </c>
      <c r="P48" s="21">
        <v>4</v>
      </c>
      <c r="Q48" s="21">
        <v>41</v>
      </c>
    </row>
    <row r="49" spans="1:17" x14ac:dyDescent="0.25">
      <c r="A49" s="30" t="s">
        <v>8</v>
      </c>
      <c r="B49" s="37">
        <f t="shared" si="2"/>
        <v>40095</v>
      </c>
      <c r="C49" s="37">
        <f t="shared" si="3"/>
        <v>114345</v>
      </c>
      <c r="D49" s="38">
        <f t="shared" si="4"/>
        <v>0.35064935064935066</v>
      </c>
      <c r="F49" s="3"/>
      <c r="G49" s="21"/>
      <c r="H49" s="21"/>
      <c r="I49" s="21"/>
      <c r="J49" s="23" t="s">
        <v>7</v>
      </c>
      <c r="K49" s="21">
        <v>19</v>
      </c>
      <c r="L49" s="21">
        <v>6</v>
      </c>
      <c r="M49" s="21">
        <v>7</v>
      </c>
      <c r="N49" s="21">
        <v>14</v>
      </c>
      <c r="O49" s="21">
        <v>4</v>
      </c>
      <c r="P49" s="21">
        <v>16</v>
      </c>
      <c r="Q49" s="21">
        <v>66</v>
      </c>
    </row>
    <row r="50" spans="1:17" x14ac:dyDescent="0.25">
      <c r="A50" s="30" t="s">
        <v>9</v>
      </c>
      <c r="B50" s="37">
        <f t="shared" si="2"/>
        <v>206850</v>
      </c>
      <c r="C50" s="37">
        <f t="shared" si="3"/>
        <v>689303</v>
      </c>
      <c r="D50" s="38">
        <f t="shared" si="4"/>
        <v>0.30008573878250927</v>
      </c>
      <c r="F50" s="3"/>
      <c r="G50" s="21"/>
      <c r="H50" s="21"/>
      <c r="I50" s="21"/>
      <c r="J50" s="23" t="s">
        <v>12</v>
      </c>
      <c r="K50" s="21">
        <v>8</v>
      </c>
      <c r="L50" s="21">
        <v>16</v>
      </c>
      <c r="M50" s="21">
        <v>7</v>
      </c>
      <c r="N50" s="21">
        <v>1</v>
      </c>
      <c r="O50" s="21">
        <v>3</v>
      </c>
      <c r="P50" s="21">
        <v>14</v>
      </c>
      <c r="Q50" s="21">
        <v>49</v>
      </c>
    </row>
    <row r="51" spans="1:17" x14ac:dyDescent="0.25">
      <c r="A51" s="30" t="s">
        <v>11</v>
      </c>
      <c r="B51" s="37">
        <f t="shared" si="2"/>
        <v>135960</v>
      </c>
      <c r="C51" s="37">
        <f t="shared" si="3"/>
        <v>452994</v>
      </c>
      <c r="D51" s="38">
        <f t="shared" si="4"/>
        <v>0.30013642564802184</v>
      </c>
      <c r="F51" s="3"/>
      <c r="G51" s="21"/>
      <c r="H51" s="21"/>
      <c r="I51" s="21"/>
      <c r="J51" s="23" t="s">
        <v>20</v>
      </c>
      <c r="K51" s="21">
        <v>6</v>
      </c>
      <c r="L51" s="21">
        <v>15</v>
      </c>
      <c r="M51" s="21">
        <v>0</v>
      </c>
      <c r="N51" s="21">
        <v>9</v>
      </c>
      <c r="O51" s="21">
        <v>5</v>
      </c>
      <c r="P51" s="21">
        <v>9</v>
      </c>
      <c r="Q51" s="21">
        <v>44</v>
      </c>
    </row>
    <row r="52" spans="1:17" x14ac:dyDescent="0.25">
      <c r="A52" s="30" t="s">
        <v>12</v>
      </c>
      <c r="B52" s="37">
        <f t="shared" si="2"/>
        <v>72263</v>
      </c>
      <c r="C52" s="37">
        <f t="shared" si="3"/>
        <v>241173</v>
      </c>
      <c r="D52" s="38">
        <f t="shared" si="4"/>
        <v>0.2996313849394418</v>
      </c>
      <c r="F52" s="3"/>
      <c r="G52" s="21"/>
      <c r="H52" s="21"/>
      <c r="I52" s="21"/>
      <c r="J52" s="23" t="s">
        <v>22</v>
      </c>
      <c r="K52" s="21">
        <v>13</v>
      </c>
      <c r="L52" s="21">
        <v>4</v>
      </c>
      <c r="M52" s="21">
        <v>5</v>
      </c>
      <c r="N52" s="21">
        <v>10</v>
      </c>
      <c r="O52" s="21">
        <v>24</v>
      </c>
      <c r="P52" s="21">
        <v>17</v>
      </c>
      <c r="Q52" s="21">
        <v>73</v>
      </c>
    </row>
    <row r="53" spans="1:17" x14ac:dyDescent="0.25">
      <c r="A53" s="30" t="s">
        <v>13</v>
      </c>
      <c r="B53" s="37">
        <f t="shared" si="2"/>
        <v>54720</v>
      </c>
      <c r="C53" s="37">
        <f t="shared" si="3"/>
        <v>273429</v>
      </c>
      <c r="D53" s="38">
        <f t="shared" si="4"/>
        <v>0.20012507817385866</v>
      </c>
      <c r="I53" s="23"/>
      <c r="J53" s="3" t="s">
        <v>35</v>
      </c>
      <c r="K53" s="21">
        <v>144</v>
      </c>
      <c r="L53" s="21">
        <v>135</v>
      </c>
      <c r="M53" s="21">
        <v>109</v>
      </c>
      <c r="N53" s="21">
        <v>136</v>
      </c>
      <c r="O53" s="21">
        <v>110</v>
      </c>
      <c r="P53" s="21">
        <v>121</v>
      </c>
      <c r="Q53" s="21">
        <v>755</v>
      </c>
    </row>
    <row r="54" spans="1:17" x14ac:dyDescent="0.25">
      <c r="A54" s="30" t="s">
        <v>15</v>
      </c>
      <c r="B54" s="37">
        <f t="shared" si="2"/>
        <v>42000</v>
      </c>
      <c r="C54" s="37">
        <f t="shared" si="3"/>
        <v>209930</v>
      </c>
      <c r="D54" s="38">
        <f t="shared" si="4"/>
        <v>0.20006668889629878</v>
      </c>
      <c r="I54" s="23"/>
      <c r="J54" s="23" t="s">
        <v>11</v>
      </c>
      <c r="K54" s="21">
        <v>8</v>
      </c>
      <c r="L54" s="21">
        <v>15</v>
      </c>
      <c r="M54" s="21">
        <v>10</v>
      </c>
      <c r="N54" s="21">
        <v>14</v>
      </c>
      <c r="O54" s="21">
        <v>6</v>
      </c>
      <c r="P54" s="21">
        <v>12</v>
      </c>
      <c r="Q54" s="21">
        <v>65</v>
      </c>
    </row>
    <row r="55" spans="1:17" x14ac:dyDescent="0.25">
      <c r="A55" s="30" t="s">
        <v>16</v>
      </c>
      <c r="B55" s="37">
        <f t="shared" si="2"/>
        <v>52206</v>
      </c>
      <c r="C55" s="37">
        <f t="shared" si="3"/>
        <v>130628</v>
      </c>
      <c r="D55" s="38">
        <f t="shared" si="4"/>
        <v>0.39965397923875434</v>
      </c>
      <c r="I55" s="3"/>
      <c r="J55" s="23" t="s">
        <v>9</v>
      </c>
      <c r="K55" s="21">
        <v>18</v>
      </c>
      <c r="L55" s="21">
        <v>2</v>
      </c>
      <c r="M55" s="21">
        <v>6</v>
      </c>
      <c r="N55" s="21">
        <v>16</v>
      </c>
      <c r="O55" s="21">
        <v>9</v>
      </c>
      <c r="P55" s="21">
        <v>17</v>
      </c>
      <c r="Q55" s="21">
        <v>68</v>
      </c>
    </row>
    <row r="56" spans="1:17" x14ac:dyDescent="0.25">
      <c r="A56" s="30" t="s">
        <v>18</v>
      </c>
      <c r="B56" s="37">
        <f t="shared" si="2"/>
        <v>66444</v>
      </c>
      <c r="C56" s="37">
        <f t="shared" si="3"/>
        <v>165963</v>
      </c>
      <c r="D56" s="38">
        <f t="shared" si="4"/>
        <v>0.40035429583702392</v>
      </c>
      <c r="I56" s="23"/>
      <c r="J56" s="23" t="s">
        <v>13</v>
      </c>
      <c r="K56" s="21">
        <v>13</v>
      </c>
      <c r="L56" s="21">
        <v>6</v>
      </c>
      <c r="M56" s="21">
        <v>16</v>
      </c>
      <c r="N56" s="21">
        <v>5</v>
      </c>
      <c r="O56" s="21">
        <v>10</v>
      </c>
      <c r="P56" s="21">
        <v>9</v>
      </c>
      <c r="Q56" s="21">
        <v>59</v>
      </c>
    </row>
    <row r="57" spans="1:17" x14ac:dyDescent="0.25">
      <c r="A57" s="30" t="s">
        <v>19</v>
      </c>
      <c r="B57" s="37">
        <f t="shared" si="2"/>
        <v>99900</v>
      </c>
      <c r="C57" s="37">
        <f t="shared" si="3"/>
        <v>249565</v>
      </c>
      <c r="D57" s="38">
        <f t="shared" si="4"/>
        <v>0.40029651593773163</v>
      </c>
      <c r="I57" s="23"/>
      <c r="J57" s="23" t="s">
        <v>18</v>
      </c>
      <c r="K57" s="21">
        <v>8</v>
      </c>
      <c r="L57" s="21">
        <v>7</v>
      </c>
      <c r="M57" s="21">
        <v>11</v>
      </c>
      <c r="N57" s="21">
        <v>6</v>
      </c>
      <c r="O57" s="21">
        <v>5</v>
      </c>
      <c r="P57" s="21">
        <v>14</v>
      </c>
      <c r="Q57" s="21">
        <v>51</v>
      </c>
    </row>
    <row r="58" spans="1:17" x14ac:dyDescent="0.25">
      <c r="A58" s="30" t="s">
        <v>20</v>
      </c>
      <c r="B58" s="37">
        <f t="shared" si="2"/>
        <v>34808</v>
      </c>
      <c r="C58" s="37">
        <f t="shared" si="3"/>
        <v>69768</v>
      </c>
      <c r="D58" s="38">
        <f t="shared" si="4"/>
        <v>0.4989106753812636</v>
      </c>
      <c r="I58" s="23"/>
      <c r="J58" s="23" t="s">
        <v>19</v>
      </c>
      <c r="K58" s="21">
        <v>2</v>
      </c>
      <c r="L58" s="21">
        <v>16</v>
      </c>
      <c r="M58" s="21">
        <v>9</v>
      </c>
      <c r="N58" s="21">
        <v>1</v>
      </c>
      <c r="O58" s="21">
        <v>8</v>
      </c>
      <c r="P58" s="21">
        <v>4</v>
      </c>
      <c r="Q58" s="21">
        <v>40</v>
      </c>
    </row>
    <row r="59" spans="1:17" x14ac:dyDescent="0.25">
      <c r="A59" s="30" t="s">
        <v>22</v>
      </c>
      <c r="B59" s="37">
        <f t="shared" si="2"/>
        <v>84500</v>
      </c>
      <c r="C59" s="37">
        <f t="shared" si="3"/>
        <v>168662</v>
      </c>
      <c r="D59" s="38">
        <f t="shared" si="4"/>
        <v>0.50100200400801598</v>
      </c>
      <c r="I59" s="23"/>
      <c r="J59" s="23" t="s">
        <v>16</v>
      </c>
      <c r="K59" s="21">
        <v>15</v>
      </c>
      <c r="L59" s="21">
        <v>9</v>
      </c>
      <c r="M59" s="21">
        <v>5</v>
      </c>
      <c r="N59" s="21">
        <v>8</v>
      </c>
      <c r="O59" s="21">
        <v>10</v>
      </c>
      <c r="P59" s="21">
        <v>8</v>
      </c>
      <c r="Q59" s="21">
        <v>55</v>
      </c>
    </row>
    <row r="60" spans="1:17" x14ac:dyDescent="0.25">
      <c r="I60" s="23"/>
      <c r="J60" s="23" t="s">
        <v>8</v>
      </c>
      <c r="K60" s="21">
        <v>9</v>
      </c>
      <c r="L60" s="21">
        <v>14</v>
      </c>
      <c r="M60" s="21">
        <v>2</v>
      </c>
      <c r="N60" s="21">
        <v>12</v>
      </c>
      <c r="O60" s="21">
        <v>14</v>
      </c>
      <c r="P60" s="21">
        <v>13</v>
      </c>
      <c r="Q60" s="21">
        <v>64</v>
      </c>
    </row>
    <row r="61" spans="1:17" x14ac:dyDescent="0.25">
      <c r="I61" s="23"/>
      <c r="J61" s="23" t="s">
        <v>4</v>
      </c>
      <c r="K61" s="21">
        <v>21</v>
      </c>
      <c r="L61" s="21">
        <v>15</v>
      </c>
      <c r="M61" s="21">
        <v>8</v>
      </c>
      <c r="N61" s="21">
        <v>14</v>
      </c>
      <c r="O61" s="21">
        <v>9</v>
      </c>
      <c r="P61" s="21">
        <v>3</v>
      </c>
      <c r="Q61" s="21">
        <v>70</v>
      </c>
    </row>
    <row r="62" spans="1:17" x14ac:dyDescent="0.25">
      <c r="A62" s="20" t="s">
        <v>61</v>
      </c>
      <c r="B62" t="s">
        <v>73</v>
      </c>
      <c r="D62" s="20" t="s">
        <v>56</v>
      </c>
      <c r="E62" t="s">
        <v>83</v>
      </c>
      <c r="I62" s="3"/>
      <c r="J62" s="23" t="s">
        <v>6</v>
      </c>
      <c r="K62" s="21">
        <v>6</v>
      </c>
      <c r="L62" s="21">
        <v>12</v>
      </c>
      <c r="M62" s="21">
        <v>9</v>
      </c>
      <c r="N62" s="21">
        <v>17</v>
      </c>
      <c r="O62" s="21">
        <v>7</v>
      </c>
      <c r="P62" s="21">
        <v>18</v>
      </c>
      <c r="Q62" s="21">
        <v>69</v>
      </c>
    </row>
    <row r="63" spans="1:17" x14ac:dyDescent="0.25">
      <c r="A63" s="3" t="s">
        <v>11</v>
      </c>
      <c r="B63" s="35">
        <v>7639.3734939759033</v>
      </c>
      <c r="D63" s="3" t="s">
        <v>11</v>
      </c>
      <c r="E63" s="21">
        <v>0.30013642564802184</v>
      </c>
      <c r="I63" s="23"/>
      <c r="J63" s="23" t="s">
        <v>12</v>
      </c>
      <c r="K63" s="21">
        <v>18</v>
      </c>
      <c r="L63" s="21">
        <v>10</v>
      </c>
      <c r="M63" s="21">
        <v>12</v>
      </c>
      <c r="N63" s="21">
        <v>19</v>
      </c>
      <c r="O63" s="21">
        <v>3</v>
      </c>
      <c r="P63" s="21">
        <v>16</v>
      </c>
      <c r="Q63" s="21">
        <v>78</v>
      </c>
    </row>
    <row r="64" spans="1:17" x14ac:dyDescent="0.25">
      <c r="A64" s="3" t="s">
        <v>9</v>
      </c>
      <c r="B64" s="35">
        <v>12214</v>
      </c>
      <c r="D64" s="3" t="s">
        <v>9</v>
      </c>
      <c r="E64" s="21">
        <v>0.30008573878250927</v>
      </c>
      <c r="I64" s="23"/>
      <c r="J64" s="23" t="s">
        <v>20</v>
      </c>
      <c r="K64" s="21">
        <v>11</v>
      </c>
      <c r="L64" s="21">
        <v>5</v>
      </c>
      <c r="M64" s="21">
        <v>12</v>
      </c>
      <c r="N64" s="21">
        <v>10</v>
      </c>
      <c r="O64" s="21">
        <v>18</v>
      </c>
      <c r="P64" s="21">
        <v>2</v>
      </c>
      <c r="Q64" s="21">
        <v>58</v>
      </c>
    </row>
    <row r="65" spans="1:17" x14ac:dyDescent="0.25">
      <c r="A65" s="3" t="s">
        <v>13</v>
      </c>
      <c r="B65" s="35">
        <v>5680.7532467532465</v>
      </c>
      <c r="D65" s="3" t="s">
        <v>13</v>
      </c>
      <c r="E65" s="21">
        <v>0.20012507817385866</v>
      </c>
      <c r="I65" s="23"/>
      <c r="J65" s="23" t="s">
        <v>22</v>
      </c>
      <c r="K65" s="21">
        <v>15</v>
      </c>
      <c r="L65" s="21">
        <v>24</v>
      </c>
      <c r="M65" s="21">
        <v>9</v>
      </c>
      <c r="N65" s="21">
        <v>14</v>
      </c>
      <c r="O65" s="21">
        <v>11</v>
      </c>
      <c r="P65" s="21">
        <v>5</v>
      </c>
      <c r="Q65" s="21">
        <v>78</v>
      </c>
    </row>
    <row r="66" spans="1:17" x14ac:dyDescent="0.25">
      <c r="A66" s="3" t="s">
        <v>15</v>
      </c>
      <c r="B66" s="35">
        <v>3611.3978494623657</v>
      </c>
      <c r="D66" s="3" t="s">
        <v>15</v>
      </c>
      <c r="E66" s="21">
        <v>0.20006668889629878</v>
      </c>
      <c r="I66" s="23"/>
      <c r="J66" s="21"/>
      <c r="K66" s="24"/>
    </row>
    <row r="67" spans="1:17" x14ac:dyDescent="0.25">
      <c r="A67" s="3" t="s">
        <v>18</v>
      </c>
      <c r="B67" s="35">
        <v>2726.5479452054797</v>
      </c>
      <c r="D67" s="3" t="s">
        <v>18</v>
      </c>
      <c r="E67" s="21">
        <v>0.40035429583702392</v>
      </c>
      <c r="I67" s="23"/>
      <c r="J67" s="21"/>
      <c r="K67" s="24"/>
    </row>
    <row r="68" spans="1:17" x14ac:dyDescent="0.25">
      <c r="A68" s="3" t="s">
        <v>19</v>
      </c>
      <c r="B68" s="35">
        <v>6507.173913043478</v>
      </c>
      <c r="D68" s="3" t="s">
        <v>19</v>
      </c>
      <c r="E68" s="21">
        <v>0.40029651593773163</v>
      </c>
      <c r="I68" s="23"/>
      <c r="J68" s="21"/>
      <c r="K68" s="24"/>
    </row>
    <row r="69" spans="1:17" x14ac:dyDescent="0.25">
      <c r="A69" s="3" t="s">
        <v>16</v>
      </c>
      <c r="B69" s="35">
        <v>1188.2121212121212</v>
      </c>
      <c r="D69" s="3" t="s">
        <v>16</v>
      </c>
      <c r="E69" s="21">
        <v>0.39965397923875434</v>
      </c>
      <c r="I69" s="3"/>
      <c r="J69" s="21"/>
      <c r="K69" s="24"/>
    </row>
    <row r="70" spans="1:17" x14ac:dyDescent="0.25">
      <c r="A70" s="3" t="s">
        <v>8</v>
      </c>
      <c r="B70" s="35">
        <v>1455.8823529411766</v>
      </c>
      <c r="D70" s="3" t="s">
        <v>8</v>
      </c>
      <c r="E70" s="21">
        <v>0.35064935064935066</v>
      </c>
      <c r="I70" s="23"/>
      <c r="J70" s="21"/>
      <c r="K70" s="24"/>
    </row>
    <row r="71" spans="1:17" x14ac:dyDescent="0.25">
      <c r="A71" s="3" t="s">
        <v>4</v>
      </c>
      <c r="B71" s="35">
        <v>4999.8620689655172</v>
      </c>
      <c r="D71" s="3" t="s">
        <v>4</v>
      </c>
      <c r="E71" s="21">
        <v>0.35003855050115651</v>
      </c>
      <c r="I71" s="23"/>
      <c r="J71" s="21"/>
      <c r="K71" s="24"/>
    </row>
    <row r="72" spans="1:17" x14ac:dyDescent="0.25">
      <c r="A72" s="3" t="s">
        <v>6</v>
      </c>
      <c r="B72" s="35">
        <v>1960.6666666666667</v>
      </c>
      <c r="D72" s="3" t="s">
        <v>6</v>
      </c>
      <c r="E72" s="21">
        <v>0.35052531041069723</v>
      </c>
      <c r="I72" s="23"/>
      <c r="J72" s="21"/>
      <c r="K72" s="24"/>
    </row>
    <row r="73" spans="1:17" x14ac:dyDescent="0.25">
      <c r="A73" s="3" t="s">
        <v>7</v>
      </c>
      <c r="B73" s="35">
        <v>3226.1728395061727</v>
      </c>
      <c r="D73" s="3" t="s">
        <v>7</v>
      </c>
      <c r="E73" s="21">
        <v>0.35038009675190046</v>
      </c>
      <c r="I73" s="23"/>
      <c r="J73" s="21"/>
      <c r="K73" s="24"/>
    </row>
    <row r="74" spans="1:17" x14ac:dyDescent="0.25">
      <c r="A74" s="3" t="s">
        <v>12</v>
      </c>
      <c r="B74" s="35">
        <v>3882.9885057471265</v>
      </c>
      <c r="D74" s="3" t="s">
        <v>12</v>
      </c>
      <c r="E74" s="21">
        <v>0.2996313849394418</v>
      </c>
      <c r="I74" s="23"/>
      <c r="J74" s="21"/>
      <c r="K74" s="24"/>
    </row>
    <row r="75" spans="1:17" x14ac:dyDescent="0.25">
      <c r="A75" s="3" t="s">
        <v>20</v>
      </c>
      <c r="B75" s="35">
        <v>885.0632911392405</v>
      </c>
      <c r="D75" s="3" t="s">
        <v>20</v>
      </c>
      <c r="E75" s="21">
        <v>0.4989106753812636</v>
      </c>
      <c r="I75" s="23"/>
      <c r="J75" s="21"/>
      <c r="K75" s="24"/>
    </row>
    <row r="76" spans="1:17" x14ac:dyDescent="0.25">
      <c r="A76" s="3" t="s">
        <v>22</v>
      </c>
      <c r="B76" s="35">
        <v>1957.2558139534883</v>
      </c>
      <c r="D76" s="3" t="s">
        <v>22</v>
      </c>
      <c r="E76" s="21">
        <v>0.50100200400801598</v>
      </c>
      <c r="I76" s="3"/>
      <c r="J76" s="21"/>
      <c r="K76" s="24"/>
    </row>
    <row r="77" spans="1:17" x14ac:dyDescent="0.25">
      <c r="D77" s="3" t="s">
        <v>62</v>
      </c>
      <c r="E77" s="21">
        <v>4.9018560951560248</v>
      </c>
      <c r="I77" s="23"/>
      <c r="J77" s="21"/>
      <c r="K77" s="24"/>
    </row>
    <row r="78" spans="1:17" x14ac:dyDescent="0.25">
      <c r="I78" s="23"/>
      <c r="J78" s="21"/>
      <c r="K78" s="24"/>
    </row>
    <row r="79" spans="1:17" x14ac:dyDescent="0.25">
      <c r="B79" s="20" t="s">
        <v>72</v>
      </c>
      <c r="I79" s="23"/>
      <c r="J79" s="21"/>
      <c r="K79" s="24"/>
    </row>
    <row r="80" spans="1:17" x14ac:dyDescent="0.25">
      <c r="B80" t="s">
        <v>36</v>
      </c>
      <c r="C80" t="s">
        <v>31</v>
      </c>
      <c r="D80" t="s">
        <v>28</v>
      </c>
      <c r="E80" t="s">
        <v>34</v>
      </c>
      <c r="F80" t="s">
        <v>35</v>
      </c>
      <c r="I80" s="23"/>
      <c r="J80" s="21"/>
      <c r="K80" s="24"/>
    </row>
    <row r="81" spans="1:15" x14ac:dyDescent="0.25">
      <c r="A81" t="s">
        <v>75</v>
      </c>
      <c r="B81" s="21">
        <v>2.28125</v>
      </c>
      <c r="C81" s="21">
        <v>1.8378378378378379</v>
      </c>
      <c r="D81" s="21">
        <v>6.6749999999999998</v>
      </c>
      <c r="E81" s="21">
        <v>8.35</v>
      </c>
      <c r="F81" s="21">
        <v>6.291666666666667</v>
      </c>
      <c r="I81" s="23"/>
      <c r="J81" s="21"/>
      <c r="K81" s="24"/>
    </row>
    <row r="82" spans="1:15" x14ac:dyDescent="0.25">
      <c r="I82" s="23"/>
      <c r="J82" s="21"/>
      <c r="K82" s="24"/>
    </row>
    <row r="83" spans="1:15" x14ac:dyDescent="0.25">
      <c r="A83" s="20" t="s">
        <v>56</v>
      </c>
      <c r="B83" s="31" t="s">
        <v>78</v>
      </c>
      <c r="C83" s="31" t="s">
        <v>79</v>
      </c>
      <c r="D83" s="31" t="s">
        <v>80</v>
      </c>
      <c r="E83" s="31" t="s">
        <v>81</v>
      </c>
      <c r="F83" s="31" t="s">
        <v>82</v>
      </c>
    </row>
    <row r="84" spans="1:15" x14ac:dyDescent="0.25">
      <c r="A84" s="3" t="s">
        <v>11</v>
      </c>
      <c r="B84" s="62">
        <v>0.46153846153846156</v>
      </c>
      <c r="C84" s="62">
        <v>-5.2631578947368418E-2</v>
      </c>
      <c r="D84" s="62">
        <v>0.25</v>
      </c>
      <c r="E84" s="62">
        <v>-0.28888888888888886</v>
      </c>
      <c r="F84" s="62">
        <v>-9.375E-2</v>
      </c>
      <c r="O84" s="1"/>
    </row>
    <row r="85" spans="1:15" x14ac:dyDescent="0.25">
      <c r="A85" s="3" t="s">
        <v>9</v>
      </c>
      <c r="B85" s="62">
        <v>-0.30232558139534882</v>
      </c>
      <c r="C85" s="62">
        <v>-0.13333333333333333</v>
      </c>
      <c r="D85" s="62">
        <v>0.65384615384615385</v>
      </c>
      <c r="E85" s="62">
        <v>-0.37209302325581395</v>
      </c>
      <c r="F85" s="62">
        <v>3.7037037037037035E-2</v>
      </c>
      <c r="O85" s="1"/>
    </row>
    <row r="86" spans="1:15" x14ac:dyDescent="0.25">
      <c r="A86" s="3" t="s">
        <v>13</v>
      </c>
      <c r="B86" s="62">
        <v>-0.5</v>
      </c>
      <c r="C86" s="62">
        <v>0.27272727272727271</v>
      </c>
      <c r="D86" s="62">
        <v>-0.35714285714285715</v>
      </c>
      <c r="E86" s="62">
        <v>0.16666666666666666</v>
      </c>
      <c r="F86" s="62">
        <v>0.80952380952380953</v>
      </c>
    </row>
    <row r="87" spans="1:15" x14ac:dyDescent="0.25">
      <c r="A87" s="3" t="s">
        <v>15</v>
      </c>
      <c r="B87" s="62">
        <v>-0.2</v>
      </c>
      <c r="C87" s="62">
        <v>1</v>
      </c>
      <c r="D87" s="62">
        <v>0.125</v>
      </c>
      <c r="E87" s="62">
        <v>-0.66666666666666663</v>
      </c>
      <c r="F87" s="62">
        <v>1</v>
      </c>
    </row>
    <row r="88" spans="1:15" x14ac:dyDescent="0.25">
      <c r="A88" s="3" t="s">
        <v>18</v>
      </c>
      <c r="B88" s="62">
        <v>4.3478260869565216E-2</v>
      </c>
      <c r="C88" s="62">
        <v>0.29166666666666669</v>
      </c>
      <c r="D88" s="62">
        <v>6.4516129032258063E-2</v>
      </c>
      <c r="E88" s="62">
        <v>-0.75757575757575757</v>
      </c>
      <c r="F88" s="62">
        <v>2.5</v>
      </c>
    </row>
    <row r="89" spans="1:15" x14ac:dyDescent="0.25">
      <c r="A89" s="3" t="s">
        <v>19</v>
      </c>
      <c r="B89" s="62">
        <v>0.60869565217391308</v>
      </c>
      <c r="C89" s="62">
        <v>-0.45945945945945948</v>
      </c>
      <c r="D89" s="62">
        <v>0.5</v>
      </c>
      <c r="E89" s="62">
        <v>0.5</v>
      </c>
      <c r="F89" s="62">
        <v>-0.33333333333333331</v>
      </c>
    </row>
    <row r="90" spans="1:15" x14ac:dyDescent="0.25">
      <c r="A90" s="3" t="s">
        <v>16</v>
      </c>
      <c r="B90" s="62">
        <v>-0.30645161290322581</v>
      </c>
      <c r="C90" s="62">
        <v>-0.39534883720930231</v>
      </c>
      <c r="D90" s="62">
        <v>-7.6923076923076927E-2</v>
      </c>
      <c r="E90" s="62">
        <v>0.33333333333333331</v>
      </c>
      <c r="F90" s="62">
        <v>0.21875</v>
      </c>
    </row>
    <row r="91" spans="1:15" x14ac:dyDescent="0.25">
      <c r="A91" s="3" t="s">
        <v>8</v>
      </c>
      <c r="B91" s="62">
        <v>-0.19230769230769232</v>
      </c>
      <c r="C91" s="62">
        <v>-0.52380952380952384</v>
      </c>
      <c r="D91" s="62">
        <v>0.7</v>
      </c>
      <c r="E91" s="62">
        <v>0.94117647058823528</v>
      </c>
      <c r="F91" s="62">
        <v>-0.15151515151515152</v>
      </c>
    </row>
    <row r="92" spans="1:15" x14ac:dyDescent="0.25">
      <c r="A92" s="3" t="s">
        <v>4</v>
      </c>
      <c r="B92" s="62">
        <v>-0.46808510638297873</v>
      </c>
      <c r="C92" s="62">
        <v>-0.12</v>
      </c>
      <c r="D92" s="62">
        <v>1.1818181818181819</v>
      </c>
      <c r="E92" s="62">
        <v>-0.5625</v>
      </c>
      <c r="F92" s="62">
        <v>-0.5714285714285714</v>
      </c>
    </row>
    <row r="93" spans="1:15" x14ac:dyDescent="0.25">
      <c r="A93" s="3" t="s">
        <v>6</v>
      </c>
      <c r="B93" s="62">
        <v>-0.45945945945945948</v>
      </c>
      <c r="C93" s="62">
        <v>0.2</v>
      </c>
      <c r="D93" s="62">
        <v>0.33333333333333331</v>
      </c>
      <c r="E93" s="62">
        <v>6.25E-2</v>
      </c>
      <c r="F93" s="62">
        <v>-0.23529411764705882</v>
      </c>
    </row>
    <row r="94" spans="1:15" x14ac:dyDescent="0.25">
      <c r="A94" s="3" t="s">
        <v>7</v>
      </c>
      <c r="B94" s="62">
        <v>-0.64516129032258063</v>
      </c>
      <c r="C94" s="62">
        <v>1.3636363636363635</v>
      </c>
      <c r="D94" s="62">
        <v>7.6923076923076927E-2</v>
      </c>
      <c r="E94" s="62">
        <v>-0.6071428571428571</v>
      </c>
      <c r="F94" s="62">
        <v>1.9090909090909092</v>
      </c>
    </row>
    <row r="95" spans="1:15" x14ac:dyDescent="0.25">
      <c r="A95" s="3" t="s">
        <v>12</v>
      </c>
      <c r="B95" s="62">
        <v>0</v>
      </c>
      <c r="C95" s="62">
        <v>-0.26923076923076922</v>
      </c>
      <c r="D95" s="62">
        <v>5.2631578947368418E-2</v>
      </c>
      <c r="E95" s="62">
        <v>-0.7</v>
      </c>
      <c r="F95" s="62">
        <v>4</v>
      </c>
    </row>
    <row r="96" spans="1:15" x14ac:dyDescent="0.25">
      <c r="A96" s="3" t="s">
        <v>20</v>
      </c>
      <c r="B96" s="62">
        <v>9.0909090909090912E-2</v>
      </c>
      <c r="C96" s="62">
        <v>-0.16666666666666666</v>
      </c>
      <c r="D96" s="62">
        <v>0.5</v>
      </c>
      <c r="E96" s="62">
        <v>0</v>
      </c>
      <c r="F96" s="62">
        <v>-0.13333333333333333</v>
      </c>
    </row>
    <row r="97" spans="1:11" x14ac:dyDescent="0.25">
      <c r="A97" s="3" t="s">
        <v>22</v>
      </c>
      <c r="B97" s="62">
        <v>5.1724137931034482E-2</v>
      </c>
      <c r="C97" s="62">
        <v>-8.1967213114754092E-2</v>
      </c>
      <c r="D97" s="62">
        <v>-0.17857142857142858</v>
      </c>
      <c r="E97" s="62">
        <v>0.63043478260869568</v>
      </c>
      <c r="F97" s="62">
        <v>-0.44</v>
      </c>
    </row>
    <row r="98" spans="1:11" x14ac:dyDescent="0.25">
      <c r="I98" s="23"/>
      <c r="J98" s="21"/>
      <c r="K98" s="24"/>
    </row>
    <row r="99" spans="1:11" x14ac:dyDescent="0.25">
      <c r="I99" s="23"/>
      <c r="J99" s="21"/>
      <c r="K99" s="24"/>
    </row>
    <row r="100" spans="1:11" x14ac:dyDescent="0.25">
      <c r="I100" s="23"/>
      <c r="J100" s="21"/>
      <c r="K100" s="24"/>
    </row>
    <row r="101" spans="1:11" x14ac:dyDescent="0.25">
      <c r="I101" s="23"/>
      <c r="J101" s="21"/>
      <c r="K101" s="24"/>
    </row>
    <row r="102" spans="1:11" x14ac:dyDescent="0.25">
      <c r="I102" s="23"/>
      <c r="J102" s="21"/>
      <c r="K102" s="24"/>
    </row>
    <row r="103" spans="1:11" x14ac:dyDescent="0.25">
      <c r="I103" s="23"/>
      <c r="J103" s="21"/>
      <c r="K103" s="24"/>
    </row>
    <row r="104" spans="1:11" x14ac:dyDescent="0.25">
      <c r="I104" s="3"/>
      <c r="J104" s="21"/>
      <c r="K104" s="24"/>
    </row>
    <row r="105" spans="1:11" x14ac:dyDescent="0.25">
      <c r="I105" s="23"/>
      <c r="J105" s="21"/>
      <c r="K105" s="24"/>
    </row>
    <row r="106" spans="1:11" x14ac:dyDescent="0.25">
      <c r="I106" s="23"/>
      <c r="J106" s="21"/>
      <c r="K106" s="24"/>
    </row>
    <row r="107" spans="1:11" x14ac:dyDescent="0.25">
      <c r="I107" s="23"/>
      <c r="J107" s="21"/>
      <c r="K107" s="24"/>
    </row>
    <row r="108" spans="1:11" x14ac:dyDescent="0.25">
      <c r="I108" s="23"/>
      <c r="J108" s="21"/>
      <c r="K108" s="24"/>
    </row>
    <row r="109" spans="1:11" x14ac:dyDescent="0.25">
      <c r="I109" s="23"/>
      <c r="J109" s="21"/>
      <c r="K109" s="24"/>
    </row>
    <row r="110" spans="1:11" x14ac:dyDescent="0.25">
      <c r="I110" s="23"/>
      <c r="J110" s="21"/>
      <c r="K110" s="24"/>
    </row>
    <row r="111" spans="1:11" x14ac:dyDescent="0.25">
      <c r="I111" s="3"/>
      <c r="J111" s="21"/>
      <c r="K111" s="24"/>
    </row>
    <row r="112" spans="1:11" x14ac:dyDescent="0.25">
      <c r="I112" s="23"/>
      <c r="J112" s="21"/>
      <c r="K112" s="24"/>
    </row>
    <row r="113" spans="9:11" x14ac:dyDescent="0.25">
      <c r="I113" s="23"/>
      <c r="J113" s="21"/>
      <c r="K113" s="24"/>
    </row>
    <row r="114" spans="9:11" x14ac:dyDescent="0.25">
      <c r="I114" s="23"/>
      <c r="J114" s="21"/>
      <c r="K114" s="24"/>
    </row>
    <row r="115" spans="9:11" x14ac:dyDescent="0.25">
      <c r="I115" s="23"/>
      <c r="J115" s="21"/>
      <c r="K115" s="24"/>
    </row>
    <row r="116" spans="9:11" x14ac:dyDescent="0.25">
      <c r="I116" s="23"/>
      <c r="J116" s="21"/>
      <c r="K116" s="24"/>
    </row>
    <row r="117" spans="9:11" x14ac:dyDescent="0.25">
      <c r="I117" s="23"/>
      <c r="J117" s="21"/>
      <c r="K117" s="24"/>
    </row>
  </sheetData>
  <pageMargins left="0.7" right="0.7" top="0.75" bottom="0.75" header="0.3" footer="0.3"/>
  <pageSetup orientation="portrait" horizontalDpi="4294967293" verticalDpi="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view="pageLayout" topLeftCell="A27" zoomScale="115" zoomScaleNormal="115" zoomScalePageLayoutView="115" workbookViewId="0">
      <selection activeCell="A33" sqref="A33"/>
    </sheetView>
  </sheetViews>
  <sheetFormatPr defaultRowHeight="15" x14ac:dyDescent="0.25"/>
  <cols>
    <col min="1" max="1" width="22.28515625" customWidth="1"/>
    <col min="2" max="2" width="12.140625" customWidth="1"/>
    <col min="3" max="3" width="8.28515625" customWidth="1"/>
    <col min="4" max="4" width="7.85546875" customWidth="1"/>
    <col min="5" max="5" width="10.28515625" customWidth="1"/>
    <col min="6" max="6" width="13" customWidth="1"/>
    <col min="7" max="7" width="14.7109375" bestFit="1" customWidth="1"/>
    <col min="8" max="8" width="29" bestFit="1" customWidth="1"/>
    <col min="9" max="9" width="27.7109375" bestFit="1" customWidth="1"/>
    <col min="10" max="10" width="14.5703125" customWidth="1"/>
    <col min="11" max="11" width="28.5703125" bestFit="1" customWidth="1"/>
    <col min="12" max="12" width="29" bestFit="1" customWidth="1"/>
    <col min="13" max="13" width="14.7109375" customWidth="1"/>
    <col min="14" max="14" width="14.42578125" customWidth="1"/>
    <col min="15" max="16" width="13.140625" bestFit="1" customWidth="1"/>
    <col min="17" max="17" width="7.5703125" customWidth="1"/>
    <col min="18" max="18" width="29.28515625" bestFit="1" customWidth="1"/>
    <col min="19" max="19" width="21.140625" bestFit="1" customWidth="1"/>
  </cols>
  <sheetData>
    <row r="1" spans="1:11" s="82" customFormat="1" ht="45" customHeight="1" x14ac:dyDescent="0.45">
      <c r="A1" s="40" t="s">
        <v>71</v>
      </c>
      <c r="B1" s="40"/>
      <c r="C1" s="40"/>
      <c r="D1" s="40"/>
      <c r="E1" s="41"/>
      <c r="F1" s="41"/>
      <c r="G1" s="41"/>
    </row>
    <row r="3" spans="1:11" ht="23.25" x14ac:dyDescent="0.35">
      <c r="K3" s="63"/>
    </row>
    <row r="4" spans="1:11" x14ac:dyDescent="0.25">
      <c r="D4" s="3"/>
      <c r="E4" s="21"/>
    </row>
    <row r="5" spans="1:11" x14ac:dyDescent="0.25">
      <c r="D5" s="3"/>
      <c r="E5" s="21"/>
    </row>
    <row r="6" spans="1:11" x14ac:dyDescent="0.25">
      <c r="D6" s="3"/>
      <c r="E6" s="21"/>
    </row>
    <row r="7" spans="1:11" x14ac:dyDescent="0.25">
      <c r="D7" s="3"/>
      <c r="E7" s="21"/>
    </row>
    <row r="8" spans="1:11" x14ac:dyDescent="0.25">
      <c r="D8" s="3"/>
      <c r="E8" s="21"/>
    </row>
    <row r="9" spans="1:11" x14ac:dyDescent="0.25">
      <c r="D9" s="3"/>
      <c r="E9" s="21"/>
    </row>
    <row r="11" spans="1:11" ht="16.5" thickBot="1" x14ac:dyDescent="0.3">
      <c r="A11" s="75" t="s">
        <v>74</v>
      </c>
      <c r="B11" s="76"/>
    </row>
    <row r="12" spans="1:11" x14ac:dyDescent="0.25">
      <c r="A12" s="77" t="s">
        <v>56</v>
      </c>
      <c r="B12" s="83" t="s">
        <v>74</v>
      </c>
    </row>
    <row r="13" spans="1:11" x14ac:dyDescent="0.25">
      <c r="A13" s="78" t="str">
        <f>IF(Calculation!$A63=" "," ",Calculation!$A63)</f>
        <v>13inch Macbook Air 256GB</v>
      </c>
      <c r="B13" s="79">
        <f>IFERROR(GETPIVOTDATA("Inventory turnover",Calculation!$A$62,"Product",Calculation!A63),"")</f>
        <v>7639.3734939759033</v>
      </c>
    </row>
    <row r="14" spans="1:11" x14ac:dyDescent="0.25">
      <c r="A14" s="78" t="str">
        <f>IF(Calculation!$A64=" "," ",Calculation!$A64)</f>
        <v>15inch Macbook Pro 256GB</v>
      </c>
      <c r="B14" s="79">
        <f>IFERROR(GETPIVOTDATA("Inventory turnover",Calculation!$A$62,"Product",Calculation!A64),"")</f>
        <v>12214</v>
      </c>
    </row>
    <row r="15" spans="1:11" x14ac:dyDescent="0.25">
      <c r="A15" s="78" t="str">
        <f>IF(Calculation!$A65=" "," ",Calculation!$A65)</f>
        <v>Apple 21.5 inch imac 2.3Ghz</v>
      </c>
      <c r="B15" s="79">
        <f>IFERROR(GETPIVOTDATA("Inventory turnover",Calculation!$A$62,"Product",Calculation!A65),"")</f>
        <v>5680.7532467532465</v>
      </c>
    </row>
    <row r="16" spans="1:11" x14ac:dyDescent="0.25">
      <c r="A16" s="78" t="str">
        <f>IF(Calculation!$A66=" "," ",Calculation!$A66)</f>
        <v>Apple 27 inch imac</v>
      </c>
      <c r="B16" s="79">
        <f>IFERROR(GETPIVOTDATA("Inventory turnover",Calculation!$A$62,"Product",Calculation!A66),"")</f>
        <v>3611.3978494623657</v>
      </c>
    </row>
    <row r="17" spans="1:7" x14ac:dyDescent="0.25">
      <c r="A17" s="78" t="str">
        <f>IF(Calculation!$A67=" "," ",Calculation!$A67)</f>
        <v>ipad 10.5 inch pro</v>
      </c>
      <c r="B17" s="79">
        <f>IFERROR(GETPIVOTDATA("Inventory turnover",Calculation!$A$62,"Product",Calculation!A67),"")</f>
        <v>2726.5479452054797</v>
      </c>
    </row>
    <row r="18" spans="1:7" x14ac:dyDescent="0.25">
      <c r="A18" s="78" t="str">
        <f>IF(Calculation!$A68=" "," ",Calculation!$A68)</f>
        <v>ipad 12.9 inch pro</v>
      </c>
      <c r="B18" s="79">
        <f>IFERROR(GETPIVOTDATA("Inventory turnover",Calculation!$A$62,"Product",Calculation!A68),"")</f>
        <v>6507.173913043478</v>
      </c>
    </row>
    <row r="19" spans="1:7" x14ac:dyDescent="0.25">
      <c r="A19" s="78" t="str">
        <f>IF(Calculation!$A69=" "," ",Calculation!$A69)</f>
        <v>ipad mini 4 wifi 128gb</v>
      </c>
      <c r="B19" s="79">
        <f>IFERROR(GETPIVOTDATA("Inventory turnover",Calculation!$A$62,"Product",Calculation!A69),"")</f>
        <v>1188.2121212121212</v>
      </c>
    </row>
    <row r="20" spans="1:7" x14ac:dyDescent="0.25">
      <c r="A20" s="78" t="str">
        <f>IF(Calculation!$A70=" "," ",Calculation!$A70)</f>
        <v>iphone 7 32GB</v>
      </c>
      <c r="B20" s="79">
        <f>IFERROR(GETPIVOTDATA("Inventory turnover",Calculation!$A$62,"Product",Calculation!A70),"")</f>
        <v>1455.8823529411766</v>
      </c>
    </row>
    <row r="21" spans="1:7" x14ac:dyDescent="0.25">
      <c r="A21" s="78" t="str">
        <f>IF(Calculation!$A71=" "," ",Calculation!$A71)</f>
        <v>iphone 8  256gb</v>
      </c>
      <c r="B21" s="79">
        <f>IFERROR(GETPIVOTDATA("Inventory turnover",Calculation!$A$62,"Product",Calculation!A71),"")</f>
        <v>4999.8620689655172</v>
      </c>
    </row>
    <row r="22" spans="1:7" x14ac:dyDescent="0.25">
      <c r="A22" s="78" t="str">
        <f>IF(Calculation!$A72=" "," ",Calculation!$A72)</f>
        <v>iphone 8 64gb</v>
      </c>
      <c r="B22" s="79">
        <f>IFERROR(GETPIVOTDATA("Inventory turnover",Calculation!$A$62,"Product",Calculation!A72),"")</f>
        <v>1960.6666666666667</v>
      </c>
      <c r="E22" s="84" t="s">
        <v>111</v>
      </c>
      <c r="F22" s="85"/>
    </row>
    <row r="23" spans="1:7" x14ac:dyDescent="0.25">
      <c r="A23" s="78" t="str">
        <f>IF(Calculation!$A73=" "," ",Calculation!$A73)</f>
        <v>iphone 8 Plus 256GB</v>
      </c>
      <c r="B23" s="79">
        <f>IFERROR(GETPIVOTDATA("Inventory turnover",Calculation!$A$62,"Product",Calculation!A73),"")</f>
        <v>3226.1728395061727</v>
      </c>
      <c r="E23" s="84" t="s">
        <v>110</v>
      </c>
      <c r="F23" s="86"/>
    </row>
    <row r="24" spans="1:7" x14ac:dyDescent="0.25">
      <c r="A24" s="78" t="str">
        <f>IF(Calculation!$A74=" "," ",Calculation!$A74)</f>
        <v>Macbook Air 13inch 128GB</v>
      </c>
      <c r="B24" s="79">
        <f>IFERROR(GETPIVOTDATA("Inventory turnover",Calculation!$A$62,"Product",Calculation!A74),"")</f>
        <v>3882.9885057471265</v>
      </c>
    </row>
    <row r="25" spans="1:7" x14ac:dyDescent="0.25">
      <c r="A25" s="78" t="str">
        <f>IF(Calculation!$A75=" "," ",Calculation!$A75)</f>
        <v>watch series 3 38mm</v>
      </c>
      <c r="B25" s="79">
        <f>IFERROR(GETPIVOTDATA("Inventory turnover",Calculation!$A$62,"Product",Calculation!A75),"")</f>
        <v>885.0632911392405</v>
      </c>
    </row>
    <row r="26" spans="1:7" ht="15.75" thickBot="1" x14ac:dyDescent="0.3">
      <c r="A26" s="80" t="str">
        <f>IF(Calculation!$A76=" "," ",Calculation!$A76)</f>
        <v>watch series 3 42mm</v>
      </c>
      <c r="B26" s="81">
        <f>IFERROR(GETPIVOTDATA("Inventory turnover",Calculation!$A$62,"Product",Calculation!A76),"")</f>
        <v>1957.2558139534883</v>
      </c>
    </row>
    <row r="27" spans="1:7" ht="15.75" x14ac:dyDescent="0.25">
      <c r="A27" s="64"/>
      <c r="B27" s="65"/>
      <c r="C27" s="66"/>
      <c r="D27" s="67" t="s">
        <v>104</v>
      </c>
      <c r="E27" s="66"/>
      <c r="F27" s="66"/>
      <c r="G27" s="68"/>
    </row>
    <row r="28" spans="1:7" ht="16.5" thickBot="1" x14ac:dyDescent="0.3">
      <c r="A28" s="69" t="s">
        <v>56</v>
      </c>
      <c r="B28" s="88" t="s">
        <v>105</v>
      </c>
      <c r="C28" s="88" t="s">
        <v>106</v>
      </c>
      <c r="D28" s="88" t="s">
        <v>107</v>
      </c>
      <c r="E28" s="88" t="s">
        <v>108</v>
      </c>
      <c r="F28" s="88" t="s">
        <v>109</v>
      </c>
      <c r="G28" s="89" t="s">
        <v>84</v>
      </c>
    </row>
    <row r="29" spans="1:7" ht="15.75" thickBot="1" x14ac:dyDescent="0.3">
      <c r="A29" s="72" t="str">
        <f>IF(Calculation!$A20="","",Calculation!$A20)</f>
        <v>iphone 8  256gb</v>
      </c>
      <c r="B29" s="90">
        <f>IFERROR(GETPIVOTDATA(" Sales growth ratio(JUL-AUG)",Calculation!$A$83,"Product",Calculation!$A84),"")</f>
        <v>0.46153846153846156</v>
      </c>
      <c r="C29" s="90">
        <f>IFERROR(GETPIVOTDATA(" Sales growth ratio(AUG-SEP)",Calculation!$A$83,"Product",Calculation!$A84),"")</f>
        <v>-5.2631578947368418E-2</v>
      </c>
      <c r="D29" s="90">
        <f>IFERROR(GETPIVOTDATA(" Sales growth ratio(SEP-OCT)",Calculation!$A$83,"Product",Calculation!$A84),"")</f>
        <v>0.25</v>
      </c>
      <c r="E29" s="90">
        <f>IFERROR(GETPIVOTDATA(" Sales growth ratio(OCT-NOV)",Calculation!$A$83,"Product",Calculation!$A84),"")</f>
        <v>-0.28888888888888886</v>
      </c>
      <c r="F29" s="90">
        <f>IFERROR(GETPIVOTDATA("Sales growth ratio(NOV-DEC)",Calculation!$A$83,"Product",Calculation!$A84),"")</f>
        <v>-9.375E-2</v>
      </c>
      <c r="G29" s="91"/>
    </row>
    <row r="30" spans="1:7" ht="15.75" thickBot="1" x14ac:dyDescent="0.3">
      <c r="A30" s="73" t="str">
        <f>IF(Calculation!$A21="","",Calculation!$A21)</f>
        <v>iphone 8 64gb</v>
      </c>
      <c r="B30" s="90">
        <f>IFERROR(GETPIVOTDATA(" Sales growth ratio(JUL-AUG)",Calculation!$A$83,"Product",Calculation!$A85),"")</f>
        <v>-0.30232558139534882</v>
      </c>
      <c r="C30" s="90">
        <f>IFERROR(GETPIVOTDATA(" Sales growth ratio(AUG-SEP)",Calculation!$A$83,"Product",Calculation!$A85),"")</f>
        <v>-0.13333333333333333</v>
      </c>
      <c r="D30" s="90">
        <f>IFERROR(GETPIVOTDATA(" Sales growth ratio(SEP-OCT)",Calculation!$A$83,"Product",Calculation!$A85),"")</f>
        <v>0.65384615384615385</v>
      </c>
      <c r="E30" s="90">
        <f>IFERROR(GETPIVOTDATA(" Sales growth ratio(OCT-NOV)",Calculation!$A$83,"Product",Calculation!$A85),"")</f>
        <v>-0.37209302325581395</v>
      </c>
      <c r="F30" s="90">
        <f>IFERROR(GETPIVOTDATA("Sales growth ratio(NOV-DEC)",Calculation!$A$83,"Product",Calculation!$A85),"")</f>
        <v>3.7037037037037035E-2</v>
      </c>
      <c r="G30" s="91"/>
    </row>
    <row r="31" spans="1:7" ht="15.75" thickBot="1" x14ac:dyDescent="0.3">
      <c r="A31" s="73" t="str">
        <f>IF(Calculation!$A22="","",Calculation!$A22)</f>
        <v>iphone 8 Plus 256GB</v>
      </c>
      <c r="B31" s="90">
        <f>IFERROR(GETPIVOTDATA(" Sales growth ratio(JUL-AUG)",Calculation!$A$83,"Product",Calculation!$A86),"")</f>
        <v>-0.5</v>
      </c>
      <c r="C31" s="90">
        <f>IFERROR(GETPIVOTDATA(" Sales growth ratio(AUG-SEP)",Calculation!$A$83,"Product",Calculation!$A86),"")</f>
        <v>0.27272727272727271</v>
      </c>
      <c r="D31" s="90">
        <f>IFERROR(GETPIVOTDATA(" Sales growth ratio(SEP-OCT)",Calculation!$A$83,"Product",Calculation!$A86),"")</f>
        <v>-0.35714285714285715</v>
      </c>
      <c r="E31" s="90">
        <f>IFERROR(GETPIVOTDATA(" Sales growth ratio(OCT-NOV)",Calculation!$A$83,"Product",Calculation!$A86),"")</f>
        <v>0.16666666666666666</v>
      </c>
      <c r="F31" s="90">
        <f>IFERROR(GETPIVOTDATA("Sales growth ratio(NOV-DEC)",Calculation!$A$83,"Product",Calculation!$A86),"")</f>
        <v>0.80952380952380953</v>
      </c>
      <c r="G31" s="91"/>
    </row>
    <row r="32" spans="1:7" ht="15.75" thickBot="1" x14ac:dyDescent="0.3">
      <c r="A32" s="73" t="str">
        <f>IF(Calculation!$A23="","",Calculation!$A23)</f>
        <v>iphone 7 32GB</v>
      </c>
      <c r="B32" s="90">
        <f>IFERROR(GETPIVOTDATA(" Sales growth ratio(JUL-AUG)",Calculation!$A$83,"Product",Calculation!$A87),"")</f>
        <v>-0.2</v>
      </c>
      <c r="C32" s="90">
        <f>IFERROR(GETPIVOTDATA(" Sales growth ratio(AUG-SEP)",Calculation!$A$83,"Product",Calculation!$A87),"")</f>
        <v>1</v>
      </c>
      <c r="D32" s="90">
        <f>IFERROR(GETPIVOTDATA(" Sales growth ratio(SEP-OCT)",Calculation!$A$83,"Product",Calculation!$A87),"")</f>
        <v>0.125</v>
      </c>
      <c r="E32" s="90">
        <f>IFERROR(GETPIVOTDATA(" Sales growth ratio(OCT-NOV)",Calculation!$A$83,"Product",Calculation!$A87),"")</f>
        <v>-0.66666666666666663</v>
      </c>
      <c r="F32" s="90">
        <f>IFERROR(GETPIVOTDATA("Sales growth ratio(NOV-DEC)",Calculation!$A$83,"Product",Calculation!$A87),"")</f>
        <v>1</v>
      </c>
      <c r="G32" s="91"/>
    </row>
    <row r="33" spans="1:7" ht="15.75" thickBot="1" x14ac:dyDescent="0.3">
      <c r="A33" s="73" t="str">
        <f>IF(Calculation!$A24="","",Calculation!$A24)</f>
        <v>15inch Macbook Pro 256GB</v>
      </c>
      <c r="B33" s="90">
        <f>IFERROR(GETPIVOTDATA(" Sales growth ratio(JUL-AUG)",Calculation!$A$83,"Product",Calculation!$A88),"")</f>
        <v>4.3478260869565216E-2</v>
      </c>
      <c r="C33" s="90">
        <f>IFERROR(GETPIVOTDATA(" Sales growth ratio(AUG-SEP)",Calculation!$A$83,"Product",Calculation!$A88),"")</f>
        <v>0.29166666666666669</v>
      </c>
      <c r="D33" s="90">
        <f>IFERROR(GETPIVOTDATA(" Sales growth ratio(SEP-OCT)",Calculation!$A$83,"Product",Calculation!$A88),"")</f>
        <v>6.4516129032258063E-2</v>
      </c>
      <c r="E33" s="90">
        <f>IFERROR(GETPIVOTDATA(" Sales growth ratio(OCT-NOV)",Calculation!$A$83,"Product",Calculation!$A88),"")</f>
        <v>-0.75757575757575757</v>
      </c>
      <c r="F33" s="90">
        <f>IFERROR(GETPIVOTDATA("Sales growth ratio(NOV-DEC)",Calculation!$A$83,"Product",Calculation!$A88),"")</f>
        <v>2.5</v>
      </c>
      <c r="G33" s="91"/>
    </row>
    <row r="34" spans="1:7" ht="15.75" thickBot="1" x14ac:dyDescent="0.3">
      <c r="A34" s="73" t="str">
        <f>IF(Calculation!$A25="","",Calculation!$A25)</f>
        <v>13inch Macbook Air 256GB</v>
      </c>
      <c r="B34" s="90">
        <f>IFERROR(GETPIVOTDATA(" Sales growth ratio(JUL-AUG)",Calculation!$A$83,"Product",Calculation!$A89),"")</f>
        <v>0.60869565217391308</v>
      </c>
      <c r="C34" s="90">
        <f>IFERROR(GETPIVOTDATA(" Sales growth ratio(AUG-SEP)",Calculation!$A$83,"Product",Calculation!$A89),"")</f>
        <v>-0.45945945945945948</v>
      </c>
      <c r="D34" s="90">
        <f>IFERROR(GETPIVOTDATA(" Sales growth ratio(SEP-OCT)",Calculation!$A$83,"Product",Calculation!$A89),"")</f>
        <v>0.5</v>
      </c>
      <c r="E34" s="90">
        <f>IFERROR(GETPIVOTDATA(" Sales growth ratio(OCT-NOV)",Calculation!$A$83,"Product",Calculation!$A89),"")</f>
        <v>0.5</v>
      </c>
      <c r="F34" s="90">
        <f>IFERROR(GETPIVOTDATA("Sales growth ratio(NOV-DEC)",Calculation!$A$83,"Product",Calculation!$A89),"")</f>
        <v>-0.33333333333333331</v>
      </c>
      <c r="G34" s="91"/>
    </row>
    <row r="35" spans="1:7" ht="15.75" thickBot="1" x14ac:dyDescent="0.3">
      <c r="A35" s="73" t="str">
        <f>IF(Calculation!$A26="","",Calculation!$A26)</f>
        <v>Macbook Air 13inch 128GB</v>
      </c>
      <c r="B35" s="90">
        <f>IFERROR(GETPIVOTDATA(" Sales growth ratio(JUL-AUG)",Calculation!$A$83,"Product",Calculation!$A90),"")</f>
        <v>-0.30645161290322581</v>
      </c>
      <c r="C35" s="90">
        <f>IFERROR(GETPIVOTDATA(" Sales growth ratio(AUG-SEP)",Calculation!$A$83,"Product",Calculation!$A90),"")</f>
        <v>-0.39534883720930231</v>
      </c>
      <c r="D35" s="90">
        <f>IFERROR(GETPIVOTDATA(" Sales growth ratio(SEP-OCT)",Calculation!$A$83,"Product",Calculation!$A90),"")</f>
        <v>-7.6923076923076927E-2</v>
      </c>
      <c r="E35" s="90">
        <f>IFERROR(GETPIVOTDATA(" Sales growth ratio(OCT-NOV)",Calculation!$A$83,"Product",Calculation!$A90),"")</f>
        <v>0.33333333333333331</v>
      </c>
      <c r="F35" s="90">
        <f>IFERROR(GETPIVOTDATA("Sales growth ratio(NOV-DEC)",Calculation!$A$83,"Product",Calculation!$A90),"")</f>
        <v>0.21875</v>
      </c>
      <c r="G35" s="91"/>
    </row>
    <row r="36" spans="1:7" ht="15.75" thickBot="1" x14ac:dyDescent="0.3">
      <c r="A36" s="73" t="str">
        <f>IF(Calculation!$A27="","",Calculation!$A27)</f>
        <v>Apple 21.5 inch imac 2.3Ghz</v>
      </c>
      <c r="B36" s="90">
        <f>IFERROR(GETPIVOTDATA(" Sales growth ratio(JUL-AUG)",Calculation!$A$83,"Product",Calculation!$A91),"")</f>
        <v>-0.19230769230769232</v>
      </c>
      <c r="C36" s="90">
        <f>IFERROR(GETPIVOTDATA(" Sales growth ratio(AUG-SEP)",Calculation!$A$83,"Product",Calculation!$A91),"")</f>
        <v>-0.52380952380952384</v>
      </c>
      <c r="D36" s="90">
        <f>IFERROR(GETPIVOTDATA(" Sales growth ratio(SEP-OCT)",Calculation!$A$83,"Product",Calculation!$A91),"")</f>
        <v>0.7</v>
      </c>
      <c r="E36" s="90">
        <f>IFERROR(GETPIVOTDATA(" Sales growth ratio(OCT-NOV)",Calculation!$A$83,"Product",Calculation!$A91),"")</f>
        <v>0.94117647058823528</v>
      </c>
      <c r="F36" s="90">
        <f>IFERROR(GETPIVOTDATA("Sales growth ratio(NOV-DEC)",Calculation!$A$83,"Product",Calculation!$A91),"")</f>
        <v>-0.15151515151515152</v>
      </c>
      <c r="G36" s="91"/>
    </row>
    <row r="37" spans="1:7" ht="15.75" thickBot="1" x14ac:dyDescent="0.3">
      <c r="A37" s="73" t="str">
        <f>IF(Calculation!$A28="","",Calculation!$A28)</f>
        <v>Apple 27 inch imac</v>
      </c>
      <c r="B37" s="90">
        <f>IFERROR(GETPIVOTDATA(" Sales growth ratio(JUL-AUG)",Calculation!$A$83,"Product",Calculation!$A92),"")</f>
        <v>-0.46808510638297873</v>
      </c>
      <c r="C37" s="90">
        <f>IFERROR(GETPIVOTDATA(" Sales growth ratio(AUG-SEP)",Calculation!$A$83,"Product",Calculation!$A92),"")</f>
        <v>-0.12</v>
      </c>
      <c r="D37" s="90">
        <f>IFERROR(GETPIVOTDATA(" Sales growth ratio(SEP-OCT)",Calculation!$A$83,"Product",Calculation!$A92),"")</f>
        <v>1.1818181818181819</v>
      </c>
      <c r="E37" s="90">
        <f>IFERROR(GETPIVOTDATA(" Sales growth ratio(OCT-NOV)",Calculation!$A$83,"Product",Calculation!$A92),"")</f>
        <v>-0.5625</v>
      </c>
      <c r="F37" s="90">
        <f>IFERROR(GETPIVOTDATA("Sales growth ratio(NOV-DEC)",Calculation!$A$83,"Product",Calculation!$A92),"")</f>
        <v>-0.5714285714285714</v>
      </c>
      <c r="G37" s="91"/>
    </row>
    <row r="38" spans="1:7" ht="15.75" thickBot="1" x14ac:dyDescent="0.3">
      <c r="A38" s="73" t="str">
        <f>IF(Calculation!$A29="","",Calculation!$A29)</f>
        <v>ipad mini 4 wifi 128gb</v>
      </c>
      <c r="B38" s="90">
        <f>IFERROR(GETPIVOTDATA(" Sales growth ratio(JUL-AUG)",Calculation!$A$83,"Product",Calculation!$A93),"")</f>
        <v>-0.45945945945945948</v>
      </c>
      <c r="C38" s="90">
        <f>IFERROR(GETPIVOTDATA(" Sales growth ratio(AUG-SEP)",Calculation!$A$83,"Product",Calculation!$A93),"")</f>
        <v>0.2</v>
      </c>
      <c r="D38" s="90">
        <f>IFERROR(GETPIVOTDATA(" Sales growth ratio(SEP-OCT)",Calculation!$A$83,"Product",Calculation!$A93),"")</f>
        <v>0.33333333333333331</v>
      </c>
      <c r="E38" s="90">
        <f>IFERROR(GETPIVOTDATA(" Sales growth ratio(OCT-NOV)",Calculation!$A$83,"Product",Calculation!$A93),"")</f>
        <v>6.25E-2</v>
      </c>
      <c r="F38" s="90">
        <f>IFERROR(GETPIVOTDATA("Sales growth ratio(NOV-DEC)",Calculation!$A$83,"Product",Calculation!$A93),"")</f>
        <v>-0.23529411764705882</v>
      </c>
      <c r="G38" s="91"/>
    </row>
    <row r="39" spans="1:7" ht="15.75" thickBot="1" x14ac:dyDescent="0.3">
      <c r="A39" s="73" t="str">
        <f>IF(Calculation!$A30="","",Calculation!$A30)</f>
        <v>ipad 10.5 inch pro</v>
      </c>
      <c r="B39" s="90">
        <f>IFERROR(GETPIVOTDATA(" Sales growth ratio(JUL-AUG)",Calculation!$A$83,"Product",Calculation!$A94),"")</f>
        <v>-0.64516129032258063</v>
      </c>
      <c r="C39" s="90">
        <f>IFERROR(GETPIVOTDATA(" Sales growth ratio(AUG-SEP)",Calculation!$A$83,"Product",Calculation!$A94),"")</f>
        <v>1.3636363636363635</v>
      </c>
      <c r="D39" s="90">
        <f>IFERROR(GETPIVOTDATA(" Sales growth ratio(SEP-OCT)",Calculation!$A$83,"Product",Calculation!$A94),"")</f>
        <v>7.6923076923076927E-2</v>
      </c>
      <c r="E39" s="90">
        <f>IFERROR(GETPIVOTDATA(" Sales growth ratio(OCT-NOV)",Calculation!$A$83,"Product",Calculation!$A94),"")</f>
        <v>-0.6071428571428571</v>
      </c>
      <c r="F39" s="90">
        <f>IFERROR(GETPIVOTDATA("Sales growth ratio(NOV-DEC)",Calculation!$A$83,"Product",Calculation!$A94),"")</f>
        <v>1.9090909090909092</v>
      </c>
      <c r="G39" s="91"/>
    </row>
    <row r="40" spans="1:7" ht="15.75" thickBot="1" x14ac:dyDescent="0.3">
      <c r="A40" s="73" t="str">
        <f>IF(Calculation!$A31="","",Calculation!$A31)</f>
        <v>ipad 12.9 inch pro</v>
      </c>
      <c r="B40" s="90">
        <f>IFERROR(GETPIVOTDATA(" Sales growth ratio(JUL-AUG)",Calculation!$A$83,"Product",Calculation!$A95),"")</f>
        <v>0</v>
      </c>
      <c r="C40" s="90">
        <f>IFERROR(GETPIVOTDATA(" Sales growth ratio(AUG-SEP)",Calculation!$A$83,"Product",Calculation!$A95),"")</f>
        <v>-0.26923076923076922</v>
      </c>
      <c r="D40" s="90">
        <f>IFERROR(GETPIVOTDATA(" Sales growth ratio(SEP-OCT)",Calculation!$A$83,"Product",Calculation!$A95),"")</f>
        <v>5.2631578947368418E-2</v>
      </c>
      <c r="E40" s="90">
        <f>IFERROR(GETPIVOTDATA(" Sales growth ratio(OCT-NOV)",Calculation!$A$83,"Product",Calculation!$A95),"")</f>
        <v>-0.7</v>
      </c>
      <c r="F40" s="90">
        <f>IFERROR(GETPIVOTDATA("Sales growth ratio(NOV-DEC)",Calculation!$A$83,"Product",Calculation!$A95),"")</f>
        <v>4</v>
      </c>
      <c r="G40" s="91"/>
    </row>
    <row r="41" spans="1:7" ht="15.75" thickBot="1" x14ac:dyDescent="0.3">
      <c r="A41" s="73" t="str">
        <f>IF(Calculation!$A32="","",Calculation!$A32)</f>
        <v>watch series 3 38mm</v>
      </c>
      <c r="B41" s="90">
        <f>IFERROR(GETPIVOTDATA(" Sales growth ratio(JUL-AUG)",Calculation!$A$83,"Product",Calculation!$A96),"")</f>
        <v>9.0909090909090912E-2</v>
      </c>
      <c r="C41" s="90">
        <f>IFERROR(GETPIVOTDATA(" Sales growth ratio(AUG-SEP)",Calculation!$A$83,"Product",Calculation!$A96),"")</f>
        <v>-0.16666666666666666</v>
      </c>
      <c r="D41" s="90">
        <f>IFERROR(GETPIVOTDATA(" Sales growth ratio(SEP-OCT)",Calculation!$A$83,"Product",Calculation!$A96),"")</f>
        <v>0.5</v>
      </c>
      <c r="E41" s="90">
        <f>IFERROR(GETPIVOTDATA(" Sales growth ratio(OCT-NOV)",Calculation!$A$83,"Product",Calculation!$A96),"")</f>
        <v>0</v>
      </c>
      <c r="F41" s="90">
        <f>IFERROR(GETPIVOTDATA("Sales growth ratio(NOV-DEC)",Calculation!$A$83,"Product",Calculation!$A96),"")</f>
        <v>-0.13333333333333333</v>
      </c>
      <c r="G41" s="91"/>
    </row>
    <row r="42" spans="1:7" ht="15.75" thickBot="1" x14ac:dyDescent="0.3">
      <c r="A42" s="74" t="str">
        <f>IF(Calculation!$A33="","",Calculation!$A33)</f>
        <v>watch series 3 42mm</v>
      </c>
      <c r="B42" s="92">
        <f>IFERROR(GETPIVOTDATA(" Sales growth ratio(JUL-AUG)",Calculation!$A$83,"Product",Calculation!$A97),"")</f>
        <v>5.1724137931034482E-2</v>
      </c>
      <c r="C42" s="92">
        <f>IFERROR(GETPIVOTDATA(" Sales growth ratio(AUG-SEP)",Calculation!$A$83,"Product",Calculation!$A97),"")</f>
        <v>-8.1967213114754092E-2</v>
      </c>
      <c r="D42" s="92">
        <f>IFERROR(GETPIVOTDATA(" Sales growth ratio(SEP-OCT)",Calculation!$A$83,"Product",Calculation!$A97),"")</f>
        <v>-0.17857142857142858</v>
      </c>
      <c r="E42" s="92">
        <f>IFERROR(GETPIVOTDATA(" Sales growth ratio(OCT-NOV)",Calculation!$A$83,"Product",Calculation!$A97),"")</f>
        <v>0.63043478260869568</v>
      </c>
      <c r="F42" s="92">
        <f>IFERROR(GETPIVOTDATA("Sales growth ratio(NOV-DEC)",Calculation!$A$83,"Product",Calculation!$A97),"")</f>
        <v>-0.44</v>
      </c>
      <c r="G42" s="89"/>
    </row>
  </sheetData>
  <conditionalFormatting sqref="B13:B26">
    <cfRule type="dataBar" priority="11">
      <dataBar>
        <cfvo type="min"/>
        <cfvo type="max"/>
        <color rgb="FF0070C0"/>
      </dataBar>
      <extLst>
        <ext xmlns:x14="http://schemas.microsoft.com/office/spreadsheetml/2009/9/main" uri="{B025F937-C7B1-47D3-B67F-A62EFF666E3E}">
          <x14:id>{ADEB7A56-ABE5-4C6E-922E-BE5EAD3428DD}</x14:id>
        </ext>
      </extLst>
    </cfRule>
  </conditionalFormatting>
  <conditionalFormatting sqref="B14">
    <cfRule type="dataBar" priority="6">
      <dataBar>
        <cfvo type="min"/>
        <cfvo type="max"/>
        <color rgb="FF008AEF"/>
      </dataBar>
      <extLst>
        <ext xmlns:x14="http://schemas.microsoft.com/office/spreadsheetml/2009/9/main" uri="{B025F937-C7B1-47D3-B67F-A62EFF666E3E}">
          <x14:id>{C0D62A86-0892-41F8-A76D-A5FFA665CB48}</x14:id>
        </ext>
      </extLst>
    </cfRule>
  </conditionalFormatting>
  <conditionalFormatting sqref="B29:F42">
    <cfRule type="cellIs" dxfId="1" priority="1" operator="greaterThanOrEqual">
      <formula>0.5</formula>
    </cfRule>
    <cfRule type="cellIs" dxfId="0" priority="2" operator="lessThanOrEqual">
      <formula>-0.5</formula>
    </cfRule>
  </conditionalFormatting>
  <pageMargins left="0.7" right="0.7" top="0.75" bottom="0.75" header="0.3" footer="0.3"/>
  <pageSetup orientation="portrait" horizontalDpi="4294967293" verticalDpi="0" r:id="rId1"/>
  <headerFooter>
    <oddFooter>&amp;CPrepared by Yi Xiu Lim &amp;D&amp;RPage &amp;P</oddFooter>
  </headerFooter>
  <drawing r:id="rId2"/>
  <extLst>
    <ext xmlns:x14="http://schemas.microsoft.com/office/spreadsheetml/2009/9/main" uri="{78C0D931-6437-407d-A8EE-F0AAD7539E65}">
      <x14:conditionalFormattings>
        <x14:conditionalFormatting xmlns:xm="http://schemas.microsoft.com/office/excel/2006/main">
          <x14:cfRule type="dataBar" id="{ADEB7A56-ABE5-4C6E-922E-BE5EAD3428DD}">
            <x14:dataBar minLength="0" maxLength="100" border="1" negativeBarBorderColorSameAsPositive="0">
              <x14:cfvo type="min"/>
              <x14:cfvo type="max"/>
              <x14:borderColor rgb="FF00B050"/>
              <x14:negativeFillColor rgb="FFFF0000"/>
              <x14:negativeBorderColor rgb="FFFF0000"/>
              <x14:axisColor rgb="FF000000"/>
            </x14:dataBar>
          </x14:cfRule>
          <xm:sqref>B13:B26</xm:sqref>
        </x14:conditionalFormatting>
        <x14:conditionalFormatting xmlns:xm="http://schemas.microsoft.com/office/excel/2006/main">
          <x14:cfRule type="dataBar" id="{C0D62A86-0892-41F8-A76D-A5FFA665CB48}">
            <x14:dataBar minLength="0" maxLength="100" border="1" negativeBarBorderColorSameAsPositive="0">
              <x14:cfvo type="autoMin"/>
              <x14:cfvo type="autoMax"/>
              <x14:borderColor rgb="FF008AEF"/>
              <x14:negativeFillColor rgb="FFFF0000"/>
              <x14:negativeBorderColor rgb="FFFF0000"/>
              <x14:axisColor rgb="FF000000"/>
            </x14:dataBar>
          </x14:cfRule>
          <xm:sqref>B14</xm:sqref>
        </x14:conditionalFormatting>
      </x14:conditionalFormattings>
    </ext>
    <ext xmlns:x14="http://schemas.microsoft.com/office/spreadsheetml/2009/9/main" uri="{05C60535-1F16-4fd2-B633-F4F36F0B64E0}">
      <x14:sparklineGroups xmlns:xm="http://schemas.microsoft.com/office/excel/2006/main">
        <x14:sparklineGroup displayEmptyCellsAs="gap">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Report!B29:F29</xm:f>
              <xm:sqref>G29</xm:sqref>
            </x14:sparkline>
            <x14:sparkline>
              <xm:f>Report!B30:F30</xm:f>
              <xm:sqref>G30</xm:sqref>
            </x14:sparkline>
            <x14:sparkline>
              <xm:f>Report!B31:F31</xm:f>
              <xm:sqref>G31</xm:sqref>
            </x14:sparkline>
            <x14:sparkline>
              <xm:f>Report!B32:F32</xm:f>
              <xm:sqref>G32</xm:sqref>
            </x14:sparkline>
            <x14:sparkline>
              <xm:f>Report!B33:F33</xm:f>
              <xm:sqref>G33</xm:sqref>
            </x14:sparkline>
            <x14:sparkline>
              <xm:f>Report!B34:F34</xm:f>
              <xm:sqref>G34</xm:sqref>
            </x14:sparkline>
            <x14:sparkline>
              <xm:f>Report!B35:F35</xm:f>
              <xm:sqref>G35</xm:sqref>
            </x14:sparkline>
            <x14:sparkline>
              <xm:f>Report!B36:F36</xm:f>
              <xm:sqref>G36</xm:sqref>
            </x14:sparkline>
            <x14:sparkline>
              <xm:f>Report!B37:F37</xm:f>
              <xm:sqref>G37</xm:sqref>
            </x14:sparkline>
            <x14:sparkline>
              <xm:f>Report!B38:F38</xm:f>
              <xm:sqref>G38</xm:sqref>
            </x14:sparkline>
            <x14:sparkline>
              <xm:f>Report!B39:F39</xm:f>
              <xm:sqref>G39</xm:sqref>
            </x14:sparkline>
            <x14:sparkline>
              <xm:f>Report!B40:F40</xm:f>
              <xm:sqref>G40</xm:sqref>
            </x14:sparkline>
            <x14:sparkline>
              <xm:f>Report!B41:F41</xm:f>
              <xm:sqref>G41</xm:sqref>
            </x14:sparkline>
            <x14:sparkline>
              <xm:f>Report!B42:F42</xm:f>
              <xm:sqref>G42</xm:sqref>
            </x14:sparkline>
          </x14:sparklines>
        </x14:sparklineGroup>
      </x14:sparklineGroups>
    </ex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Data Input</vt:lpstr>
      <vt:lpstr>Calculation</vt:lpstr>
      <vt:lpstr>Report</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Pavilion</dc:creator>
  <cp:lastModifiedBy>HP Pavilion</cp:lastModifiedBy>
  <cp:lastPrinted>2018-05-19T07:28:53Z</cp:lastPrinted>
  <dcterms:created xsi:type="dcterms:W3CDTF">2018-05-15T08:00:05Z</dcterms:created>
  <dcterms:modified xsi:type="dcterms:W3CDTF">2018-05-19T07:29:20Z</dcterms:modified>
</cp:coreProperties>
</file>