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13_ncr:1_{D7065159-5C1B-704E-ABDF-88EF8F85F5FE}" xr6:coauthVersionLast="36" xr6:coauthVersionMax="36" xr10:uidLastSave="{00000000-0000-0000-0000-000000000000}"/>
  <bookViews>
    <workbookView xWindow="380" yWindow="440" windowWidth="28040" windowHeight="16440" activeTab="5" xr2:uid="{2DDF551A-958B-2D42-A4C9-F107E9B8BFDE}"/>
  </bookViews>
  <sheets>
    <sheet name="QUESTION 7.28" sheetId="1" r:id="rId1"/>
    <sheet name="QUESTION 7.29" sheetId="2" r:id="rId2"/>
    <sheet name="QUESTION 7.30" sheetId="3" r:id="rId3"/>
    <sheet name="QUESTION 7.40 (a)" sheetId="4" r:id="rId4"/>
    <sheet name="QUESTION 7.40 (b)" sheetId="5" r:id="rId5"/>
    <sheet name="QUESTION 7.40 (c)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5" i="6" l="1"/>
  <c r="K14" i="6"/>
  <c r="K16" i="6" s="1"/>
  <c r="K13" i="6"/>
  <c r="H10" i="5"/>
  <c r="K7" i="5"/>
  <c r="K9" i="5"/>
  <c r="K8" i="5"/>
  <c r="H8" i="5"/>
  <c r="J8" i="5"/>
  <c r="H11" i="4"/>
  <c r="J9" i="4"/>
  <c r="J11" i="4" s="1"/>
  <c r="H9" i="4"/>
  <c r="J8" i="4"/>
  <c r="I8" i="4"/>
  <c r="H8" i="4"/>
  <c r="G8" i="4"/>
  <c r="J7" i="4"/>
  <c r="I7" i="4"/>
  <c r="H7" i="4"/>
  <c r="G7" i="4"/>
  <c r="K8" i="4"/>
  <c r="J8" i="3"/>
  <c r="K8" i="3" s="1"/>
  <c r="H8" i="3"/>
  <c r="F8" i="3"/>
  <c r="F9" i="3" s="1"/>
  <c r="J7" i="3"/>
  <c r="K7" i="3" s="1"/>
  <c r="H7" i="3"/>
  <c r="H9" i="3" s="1"/>
  <c r="D7" i="3"/>
  <c r="K6" i="3"/>
  <c r="J8" i="2"/>
  <c r="H8" i="2"/>
  <c r="F8" i="2"/>
  <c r="E18" i="2"/>
  <c r="E17" i="2"/>
  <c r="K6" i="2"/>
  <c r="F9" i="2"/>
  <c r="J7" i="2"/>
  <c r="J9" i="2" s="1"/>
  <c r="H7" i="2"/>
  <c r="D7" i="2"/>
  <c r="J9" i="1"/>
  <c r="H9" i="1"/>
  <c r="K8" i="1"/>
  <c r="J8" i="1"/>
  <c r="H8" i="1"/>
  <c r="K7" i="1"/>
  <c r="J7" i="1"/>
  <c r="H7" i="1"/>
  <c r="K10" i="5" l="1"/>
  <c r="H12" i="5"/>
  <c r="J10" i="5"/>
  <c r="J12" i="5" s="1"/>
  <c r="K7" i="4"/>
  <c r="K9" i="4" s="1"/>
  <c r="K9" i="3"/>
  <c r="J9" i="3"/>
  <c r="H9" i="2"/>
  <c r="K8" i="2"/>
  <c r="K9" i="1"/>
  <c r="K7" i="2"/>
  <c r="K9" i="2" s="1"/>
</calcChain>
</file>

<file path=xl/sharedStrings.xml><?xml version="1.0" encoding="utf-8"?>
<sst xmlns="http://schemas.openxmlformats.org/spreadsheetml/2006/main" count="128" uniqueCount="54">
  <si>
    <t xml:space="preserve">Human Resources </t>
  </si>
  <si>
    <t xml:space="preserve">Computing </t>
  </si>
  <si>
    <t xml:space="preserve">Deposits </t>
  </si>
  <si>
    <t xml:space="preserve">Loans </t>
  </si>
  <si>
    <t xml:space="preserve">Direct Method </t>
  </si>
  <si>
    <t>Dept. Overhead</t>
  </si>
  <si>
    <t xml:space="preserve">Allocate Computing </t>
  </si>
  <si>
    <t xml:space="preserve">Totals </t>
  </si>
  <si>
    <t>Quantity of cost driver Departmental Overhead Rates</t>
  </si>
  <si>
    <t xml:space="preserve">Allocate HR </t>
  </si>
  <si>
    <t>0.2 X 1200000</t>
  </si>
  <si>
    <t>0.6 X 1200000</t>
  </si>
  <si>
    <t>-</t>
  </si>
  <si>
    <t>0.2 X 720000</t>
  </si>
  <si>
    <t>0.5 X 720000</t>
  </si>
  <si>
    <t>0.3 X 720000</t>
  </si>
  <si>
    <t xml:space="preserve">IGNORED IN DIRECT METHOD </t>
  </si>
  <si>
    <t>IGNORED IN DIRECT METHOD</t>
  </si>
  <si>
    <t>*</t>
  </si>
  <si>
    <t>STEP-DOWN</t>
  </si>
  <si>
    <t>IGNORE THE SECOND OVERLAP</t>
  </si>
  <si>
    <t>0.2 X 864000</t>
  </si>
  <si>
    <t>0.5 X 864000</t>
  </si>
  <si>
    <t>0.3 X 864000</t>
  </si>
  <si>
    <t>HR support to computing</t>
  </si>
  <si>
    <t>144000 + 720000</t>
  </si>
  <si>
    <t xml:space="preserve">QUESTION 7.28 Direct method </t>
  </si>
  <si>
    <t>Question 7.29- Step Down Method</t>
  </si>
  <si>
    <t>QUESTION 7.30- Reciprocal Method</t>
  </si>
  <si>
    <t xml:space="preserve">REPAIR </t>
  </si>
  <si>
    <t>ENGINEERING</t>
  </si>
  <si>
    <t xml:space="preserve">Moulding </t>
  </si>
  <si>
    <t>Assembly</t>
  </si>
  <si>
    <t xml:space="preserve">Allocate Repair </t>
  </si>
  <si>
    <t>Allocate Engineering</t>
  </si>
  <si>
    <t xml:space="preserve">production departments </t>
  </si>
  <si>
    <t xml:space="preserve">supportive departments </t>
  </si>
  <si>
    <t>Cost driver         Machine hours (20X2000)                             Direct Labour hours (80X2000)</t>
  </si>
  <si>
    <t>40000 MHR</t>
  </si>
  <si>
    <t>16000 DLH</t>
  </si>
  <si>
    <t xml:space="preserve">QUESTION 7.40 Direct method </t>
  </si>
  <si>
    <t>QUESTION 7.40 Step down method</t>
  </si>
  <si>
    <t>Reciprocal method</t>
  </si>
  <si>
    <t>Repairs</t>
  </si>
  <si>
    <t>Engineering</t>
  </si>
  <si>
    <t>100,000 + 0.2 X Engineering</t>
  </si>
  <si>
    <t>250/1250</t>
  </si>
  <si>
    <t xml:space="preserve">Total engineering hours / total engineering cost </t>
  </si>
  <si>
    <t>580,000 + 0.1 X Repairs</t>
  </si>
  <si>
    <t xml:space="preserve">Total repair hours/ total repair cost </t>
  </si>
  <si>
    <t>2000/18000</t>
  </si>
  <si>
    <t>85/1250</t>
  </si>
  <si>
    <t>5/1250</t>
  </si>
  <si>
    <t>25/1250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</si>
</sst>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_);[Red]\(&quot;$&quot;#,##0.0\)"/>
    <numFmt numFmtId="167" formatCode="&quot;$&quot;#,##0.00"/>
  </numFmts>
  <fonts count="1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 val="double"/>
      <sz val="14"/>
      <color theme="1"/>
      <name val="Calibri"/>
      <family val="2"/>
      <scheme val="minor"/>
    </font>
    <font>
      <b/>
      <sz val="18"/>
      <color theme="8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 applyBorder="1"/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164" fontId="3" fillId="0" borderId="0" xfId="0" applyNumberFormat="1" applyFont="1"/>
    <xf numFmtId="164" fontId="5" fillId="0" borderId="0" xfId="0" applyNumberFormat="1" applyFont="1"/>
    <xf numFmtId="0" fontId="3" fillId="0" borderId="8" xfId="0" applyFont="1" applyBorder="1"/>
    <xf numFmtId="0" fontId="3" fillId="0" borderId="2" xfId="0" applyFont="1" applyBorder="1"/>
    <xf numFmtId="0" fontId="3" fillId="0" borderId="3" xfId="0" applyFont="1" applyBorder="1"/>
    <xf numFmtId="0" fontId="6" fillId="0" borderId="9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9" xfId="0" applyFont="1" applyBorder="1"/>
    <xf numFmtId="0" fontId="3" fillId="0" borderId="4" xfId="0" applyFont="1" applyBorder="1"/>
    <xf numFmtId="6" fontId="7" fillId="0" borderId="5" xfId="0" applyNumberFormat="1" applyFont="1" applyBorder="1"/>
    <xf numFmtId="0" fontId="3" fillId="0" borderId="5" xfId="0" applyFont="1" applyBorder="1"/>
    <xf numFmtId="6" fontId="3" fillId="0" borderId="9" xfId="0" applyNumberFormat="1" applyFont="1" applyBorder="1"/>
    <xf numFmtId="164" fontId="3" fillId="0" borderId="5" xfId="0" applyNumberFormat="1" applyFont="1" applyBorder="1"/>
    <xf numFmtId="164" fontId="3" fillId="0" borderId="9" xfId="0" applyNumberFormat="1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8" fillId="0" borderId="9" xfId="0" applyNumberFormat="1" applyFont="1" applyBorder="1"/>
    <xf numFmtId="0" fontId="6" fillId="0" borderId="10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0" borderId="4" xfId="0" applyNumberFormat="1" applyFont="1" applyBorder="1"/>
    <xf numFmtId="0" fontId="0" fillId="0" borderId="1" xfId="0" applyBorder="1" applyAlignment="1">
      <alignment horizontal="center"/>
    </xf>
    <xf numFmtId="167" fontId="7" fillId="0" borderId="5" xfId="0" applyNumberFormat="1" applyFont="1" applyBorder="1"/>
    <xf numFmtId="167" fontId="7" fillId="0" borderId="4" xfId="0" applyNumberFormat="1" applyFont="1" applyBorder="1"/>
    <xf numFmtId="167" fontId="7" fillId="0" borderId="5" xfId="1" applyNumberFormat="1" applyFont="1" applyBorder="1"/>
    <xf numFmtId="8" fontId="3" fillId="0" borderId="5" xfId="0" applyNumberFormat="1" applyFont="1" applyBorder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/>
    <xf numFmtId="0" fontId="3" fillId="0" borderId="9" xfId="0" applyFont="1" applyBorder="1" applyAlignment="1">
      <alignment wrapText="1"/>
    </xf>
    <xf numFmtId="8" fontId="3" fillId="0" borderId="7" xfId="0" applyNumberFormat="1" applyFont="1" applyBorder="1"/>
    <xf numFmtId="0" fontId="3" fillId="0" borderId="4" xfId="0" applyFont="1" applyBorder="1" applyAlignment="1">
      <alignment vertical="center"/>
    </xf>
    <xf numFmtId="12" fontId="3" fillId="0" borderId="4" xfId="0" applyNumberFormat="1" applyFont="1" applyBorder="1" applyAlignment="1">
      <alignment vertical="center"/>
    </xf>
    <xf numFmtId="44" fontId="3" fillId="0" borderId="5" xfId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8" fontId="3" fillId="0" borderId="9" xfId="0" applyNumberFormat="1" applyFont="1" applyBorder="1"/>
    <xf numFmtId="4" fontId="3" fillId="0" borderId="4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12" fontId="3" fillId="0" borderId="4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CF11-15FD-624B-9251-465B6D1D87D2}">
  <sheetPr>
    <tabColor rgb="FF92D050"/>
  </sheetPr>
  <dimension ref="A1:M13"/>
  <sheetViews>
    <sheetView workbookViewId="0">
      <selection sqref="A1:K10"/>
    </sheetView>
  </sheetViews>
  <sheetFormatPr baseColWidth="10" defaultRowHeight="16"/>
  <cols>
    <col min="1" max="1" width="14" bestFit="1" customWidth="1"/>
    <col min="2" max="2" width="17.83203125" bestFit="1" customWidth="1"/>
    <col min="3" max="3" width="16.5" bestFit="1" customWidth="1"/>
    <col min="4" max="4" width="10.6640625" bestFit="1" customWidth="1"/>
    <col min="5" max="5" width="11.6640625" bestFit="1" customWidth="1"/>
    <col min="6" max="6" width="12.5" bestFit="1" customWidth="1"/>
    <col min="7" max="7" width="14.5" bestFit="1" customWidth="1"/>
    <col min="8" max="8" width="16" bestFit="1" customWidth="1"/>
    <col min="9" max="9" width="12.6640625" bestFit="1" customWidth="1"/>
    <col min="10" max="10" width="14" bestFit="1" customWidth="1"/>
    <col min="11" max="11" width="16" bestFit="1" customWidth="1"/>
    <col min="13" max="13" width="12.33203125" bestFit="1" customWidth="1"/>
  </cols>
  <sheetData>
    <row r="1" spans="1:13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3" ht="34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ht="19">
      <c r="B4" s="9"/>
      <c r="C4" s="10"/>
      <c r="D4" s="11"/>
      <c r="E4" s="10"/>
      <c r="F4" s="11"/>
      <c r="G4" s="10"/>
      <c r="H4" s="11"/>
      <c r="I4" s="10"/>
      <c r="J4" s="11"/>
      <c r="K4" s="9"/>
    </row>
    <row r="5" spans="1:13" s="1" customFormat="1" ht="19">
      <c r="B5" s="12" t="s">
        <v>4</v>
      </c>
      <c r="C5" s="13" t="s">
        <v>0</v>
      </c>
      <c r="D5" s="14"/>
      <c r="E5" s="13" t="s">
        <v>1</v>
      </c>
      <c r="F5" s="14"/>
      <c r="G5" s="13" t="s">
        <v>2</v>
      </c>
      <c r="H5" s="14"/>
      <c r="I5" s="13" t="s">
        <v>3</v>
      </c>
      <c r="J5" s="14"/>
      <c r="K5" s="12" t="s">
        <v>7</v>
      </c>
    </row>
    <row r="6" spans="1:13" ht="19">
      <c r="B6" s="15" t="s">
        <v>5</v>
      </c>
      <c r="C6" s="16"/>
      <c r="D6" s="17">
        <v>720000</v>
      </c>
      <c r="E6" s="16"/>
      <c r="F6" s="17">
        <v>1200000</v>
      </c>
      <c r="G6" s="16"/>
      <c r="H6" s="18"/>
      <c r="I6" s="16"/>
      <c r="J6" s="18"/>
      <c r="K6" s="15"/>
    </row>
    <row r="7" spans="1:13" ht="19">
      <c r="B7" s="15" t="s">
        <v>6</v>
      </c>
      <c r="C7" s="22" t="s">
        <v>16</v>
      </c>
      <c r="D7" s="23"/>
      <c r="E7" s="22" t="s">
        <v>17</v>
      </c>
      <c r="F7" s="23"/>
      <c r="G7" s="16" t="s">
        <v>11</v>
      </c>
      <c r="H7" s="20">
        <f>F6*0.6</f>
        <v>720000</v>
      </c>
      <c r="I7" s="16" t="s">
        <v>10</v>
      </c>
      <c r="J7" s="20">
        <f>F6*0.2</f>
        <v>240000</v>
      </c>
      <c r="K7" s="21">
        <f>J7+H7+D7</f>
        <v>960000</v>
      </c>
    </row>
    <row r="8" spans="1:13" s="2" customFormat="1" ht="19">
      <c r="B8" s="15" t="s">
        <v>9</v>
      </c>
      <c r="C8" s="22"/>
      <c r="D8" s="23"/>
      <c r="E8" s="22"/>
      <c r="F8" s="23"/>
      <c r="G8" s="16" t="s">
        <v>14</v>
      </c>
      <c r="H8" s="20">
        <f>D6*0.5</f>
        <v>360000</v>
      </c>
      <c r="I8" s="16" t="s">
        <v>15</v>
      </c>
      <c r="J8" s="20">
        <f>D6*0.3</f>
        <v>216000</v>
      </c>
      <c r="K8" s="21">
        <f>J8+H8+F8</f>
        <v>576000</v>
      </c>
    </row>
    <row r="9" spans="1:13" s="2" customFormat="1" ht="19">
      <c r="B9" s="15" t="s">
        <v>7</v>
      </c>
      <c r="C9" s="22"/>
      <c r="D9" s="23"/>
      <c r="E9" s="22"/>
      <c r="F9" s="23"/>
      <c r="G9" s="16"/>
      <c r="H9" s="20">
        <f>H7+H8</f>
        <v>1080000</v>
      </c>
      <c r="I9" s="16"/>
      <c r="J9" s="20">
        <f>J7+J8</f>
        <v>456000</v>
      </c>
      <c r="K9" s="30">
        <f>K7+K8</f>
        <v>1536000</v>
      </c>
      <c r="M9" s="3"/>
    </row>
    <row r="10" spans="1:13" ht="80">
      <c r="A10" t="s">
        <v>18</v>
      </c>
      <c r="B10" s="31" t="s">
        <v>8</v>
      </c>
      <c r="C10" s="25"/>
      <c r="D10" s="26"/>
      <c r="E10" s="25"/>
      <c r="F10" s="26"/>
      <c r="G10" s="25"/>
      <c r="H10" s="26"/>
      <c r="I10" s="25"/>
      <c r="J10" s="26"/>
      <c r="K10" s="27"/>
    </row>
    <row r="11" spans="1:13" ht="19"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3" ht="19"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3" ht="19">
      <c r="B13" s="5"/>
      <c r="C13" s="5"/>
      <c r="D13" s="5"/>
      <c r="E13" s="5"/>
      <c r="F13" s="5"/>
      <c r="G13" s="5"/>
      <c r="H13" s="5"/>
      <c r="I13" s="5"/>
      <c r="J13" s="5"/>
      <c r="K13" s="5"/>
    </row>
  </sheetData>
  <mergeCells count="7">
    <mergeCell ref="A1:K3"/>
    <mergeCell ref="C5:D5"/>
    <mergeCell ref="E5:F5"/>
    <mergeCell ref="G5:H5"/>
    <mergeCell ref="I5:J5"/>
    <mergeCell ref="C7:D9"/>
    <mergeCell ref="E7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8A8E0-0B03-B443-8DF5-9EB9EEE760D7}">
  <sheetPr>
    <tabColor rgb="FF00B0F0"/>
  </sheetPr>
  <dimension ref="B1:K20"/>
  <sheetViews>
    <sheetView workbookViewId="0">
      <selection activeCell="E22" sqref="E22"/>
    </sheetView>
  </sheetViews>
  <sheetFormatPr baseColWidth="10" defaultRowHeight="16"/>
  <cols>
    <col min="2" max="2" width="17.83203125" bestFit="1" customWidth="1"/>
    <col min="3" max="3" width="17.83203125" customWidth="1"/>
    <col min="4" max="5" width="12.33203125" bestFit="1" customWidth="1"/>
    <col min="6" max="6" width="14" bestFit="1" customWidth="1"/>
    <col min="7" max="7" width="12.6640625" bestFit="1" customWidth="1"/>
    <col min="8" max="8" width="14" bestFit="1" customWidth="1"/>
    <col min="9" max="9" width="12.6640625" bestFit="1" customWidth="1"/>
    <col min="10" max="10" width="12.33203125" bestFit="1" customWidth="1"/>
    <col min="11" max="11" width="14" bestFit="1" customWidth="1"/>
  </cols>
  <sheetData>
    <row r="1" spans="2:11" ht="34" customHeight="1">
      <c r="B1" s="32" t="s">
        <v>27</v>
      </c>
      <c r="C1" s="32"/>
      <c r="D1" s="32"/>
      <c r="E1" s="32"/>
      <c r="F1" s="32"/>
      <c r="G1" s="32"/>
      <c r="H1" s="32"/>
      <c r="I1" s="32"/>
      <c r="J1" s="32"/>
      <c r="K1" s="32"/>
    </row>
    <row r="2" spans="2:11"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2:11"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2:11" ht="19">
      <c r="B4" s="9"/>
      <c r="C4" s="10"/>
      <c r="D4" s="11"/>
      <c r="E4" s="10"/>
      <c r="F4" s="11"/>
      <c r="G4" s="10"/>
      <c r="H4" s="11"/>
      <c r="I4" s="10"/>
      <c r="J4" s="11"/>
      <c r="K4" s="9"/>
    </row>
    <row r="5" spans="2:11" ht="19">
      <c r="B5" s="12" t="s">
        <v>19</v>
      </c>
      <c r="C5" s="13" t="s">
        <v>0</v>
      </c>
      <c r="D5" s="14"/>
      <c r="E5" s="13" t="s">
        <v>1</v>
      </c>
      <c r="F5" s="14"/>
      <c r="G5" s="13" t="s">
        <v>2</v>
      </c>
      <c r="H5" s="14"/>
      <c r="I5" s="13" t="s">
        <v>3</v>
      </c>
      <c r="J5" s="14"/>
      <c r="K5" s="12" t="s">
        <v>7</v>
      </c>
    </row>
    <row r="6" spans="2:11" ht="19">
      <c r="B6" s="15" t="s">
        <v>5</v>
      </c>
      <c r="C6" s="16"/>
      <c r="D6" s="17">
        <v>720000</v>
      </c>
      <c r="E6" s="16"/>
      <c r="F6" s="17">
        <v>1200000</v>
      </c>
      <c r="G6" s="16"/>
      <c r="H6" s="18"/>
      <c r="I6" s="16"/>
      <c r="J6" s="18"/>
      <c r="K6" s="19">
        <f>F6+D6</f>
        <v>1920000</v>
      </c>
    </row>
    <row r="7" spans="2:11" ht="19">
      <c r="B7" s="15" t="s">
        <v>6</v>
      </c>
      <c r="C7" s="16" t="s">
        <v>10</v>
      </c>
      <c r="D7" s="20">
        <f>F6*0.2</f>
        <v>240000</v>
      </c>
      <c r="E7" s="16" t="s">
        <v>12</v>
      </c>
      <c r="F7" s="18" t="s">
        <v>12</v>
      </c>
      <c r="G7" s="16" t="s">
        <v>11</v>
      </c>
      <c r="H7" s="20">
        <f>F6*0.6</f>
        <v>720000</v>
      </c>
      <c r="I7" s="16" t="s">
        <v>10</v>
      </c>
      <c r="J7" s="20">
        <f>F6*0.2</f>
        <v>240000</v>
      </c>
      <c r="K7" s="21">
        <f>J7+H7+D7</f>
        <v>1200000</v>
      </c>
    </row>
    <row r="8" spans="2:11" ht="19">
      <c r="B8" s="15" t="s">
        <v>9</v>
      </c>
      <c r="C8" s="22" t="s">
        <v>20</v>
      </c>
      <c r="D8" s="23"/>
      <c r="E8" s="16" t="s">
        <v>21</v>
      </c>
      <c r="F8" s="20">
        <f>E18*0.2</f>
        <v>172800</v>
      </c>
      <c r="G8" s="16" t="s">
        <v>22</v>
      </c>
      <c r="H8" s="20">
        <f>E18*0.5</f>
        <v>432000</v>
      </c>
      <c r="I8" s="16" t="s">
        <v>23</v>
      </c>
      <c r="J8" s="20">
        <f>E18*0.3</f>
        <v>259200</v>
      </c>
      <c r="K8" s="21">
        <f>J8+H8+F8</f>
        <v>864000</v>
      </c>
    </row>
    <row r="9" spans="2:11" ht="19">
      <c r="B9" s="15" t="s">
        <v>7</v>
      </c>
      <c r="C9" s="22"/>
      <c r="D9" s="23"/>
      <c r="E9" s="16"/>
      <c r="F9" s="20">
        <f>F6+F8</f>
        <v>1372800</v>
      </c>
      <c r="G9" s="16"/>
      <c r="H9" s="20">
        <f>H7+H8</f>
        <v>1152000</v>
      </c>
      <c r="I9" s="16"/>
      <c r="J9" s="20">
        <f>J7+J8</f>
        <v>499200</v>
      </c>
      <c r="K9" s="21">
        <f>K7+K8</f>
        <v>2064000</v>
      </c>
    </row>
    <row r="10" spans="2:11" ht="80">
      <c r="B10" s="24" t="s">
        <v>8</v>
      </c>
      <c r="C10" s="25"/>
      <c r="D10" s="26"/>
      <c r="E10" s="25"/>
      <c r="F10" s="26"/>
      <c r="G10" s="25"/>
      <c r="H10" s="26"/>
      <c r="I10" s="25"/>
      <c r="J10" s="26"/>
      <c r="K10" s="27"/>
    </row>
    <row r="15" spans="2:11" ht="19">
      <c r="B15" s="5"/>
      <c r="C15" s="5"/>
      <c r="D15" s="5"/>
      <c r="E15" s="5"/>
      <c r="F15" s="5"/>
      <c r="G15" s="5"/>
      <c r="H15" s="5"/>
    </row>
    <row r="16" spans="2:11" ht="19">
      <c r="B16" s="5"/>
      <c r="C16" s="5"/>
      <c r="D16" s="5"/>
      <c r="E16" s="5"/>
      <c r="F16" s="5"/>
      <c r="G16" s="5"/>
      <c r="H16" s="5"/>
    </row>
    <row r="17" spans="2:8" ht="60">
      <c r="B17" s="5"/>
      <c r="C17" s="6" t="s">
        <v>24</v>
      </c>
      <c r="D17" s="5" t="s">
        <v>13</v>
      </c>
      <c r="E17" s="7">
        <f>D6*0.2</f>
        <v>144000</v>
      </c>
      <c r="F17" s="5"/>
      <c r="G17" s="5"/>
      <c r="H17" s="5"/>
    </row>
    <row r="18" spans="2:8" ht="19">
      <c r="B18" s="5"/>
      <c r="C18" s="5"/>
      <c r="D18" s="5"/>
      <c r="E18" s="8">
        <f>E17+720000</f>
        <v>864000</v>
      </c>
      <c r="F18" s="5" t="s">
        <v>25</v>
      </c>
      <c r="G18" s="5"/>
      <c r="H18" s="5"/>
    </row>
    <row r="19" spans="2:8" ht="19">
      <c r="B19" s="5"/>
      <c r="C19" s="5"/>
      <c r="D19" s="5"/>
      <c r="E19" s="5"/>
      <c r="F19" s="5"/>
      <c r="G19" s="5"/>
      <c r="H19" s="5"/>
    </row>
    <row r="20" spans="2:8" ht="19">
      <c r="B20" s="5"/>
      <c r="C20" s="5"/>
      <c r="D20" s="5"/>
      <c r="E20" s="5"/>
      <c r="F20" s="5"/>
      <c r="G20" s="5"/>
      <c r="H20" s="5"/>
    </row>
  </sheetData>
  <mergeCells count="6">
    <mergeCell ref="C5:D5"/>
    <mergeCell ref="E5:F5"/>
    <mergeCell ref="G5:H5"/>
    <mergeCell ref="I5:J5"/>
    <mergeCell ref="C8:D9"/>
    <mergeCell ref="B1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087D-EE15-7341-83EE-7F33DD1839C5}">
  <sheetPr>
    <tabColor rgb="FFFF0000"/>
  </sheetPr>
  <dimension ref="B1:K10"/>
  <sheetViews>
    <sheetView workbookViewId="0">
      <selection activeCell="C16" sqref="C16"/>
    </sheetView>
  </sheetViews>
  <sheetFormatPr baseColWidth="10" defaultRowHeight="16"/>
  <cols>
    <col min="2" max="2" width="31" bestFit="1" customWidth="1"/>
    <col min="3" max="3" width="14.5" bestFit="1" customWidth="1"/>
    <col min="4" max="4" width="12.33203125" bestFit="1" customWidth="1"/>
    <col min="5" max="5" width="13.33203125" bestFit="1" customWidth="1"/>
    <col min="6" max="6" width="14" bestFit="1" customWidth="1"/>
    <col min="7" max="7" width="14.5" bestFit="1" customWidth="1"/>
    <col min="8" max="8" width="12.33203125" bestFit="1" customWidth="1"/>
    <col min="9" max="9" width="14.5" bestFit="1" customWidth="1"/>
    <col min="10" max="10" width="12.33203125" bestFit="1" customWidth="1"/>
    <col min="11" max="11" width="14" bestFit="1" customWidth="1"/>
  </cols>
  <sheetData>
    <row r="1" spans="2:11" ht="44" customHeight="1">
      <c r="B1" s="34" t="s">
        <v>28</v>
      </c>
      <c r="C1" s="34"/>
      <c r="D1" s="34"/>
      <c r="E1" s="34"/>
      <c r="F1" s="34"/>
      <c r="G1" s="34"/>
      <c r="H1" s="34"/>
      <c r="I1" s="34"/>
      <c r="J1" s="34"/>
      <c r="K1" s="34"/>
    </row>
    <row r="2" spans="2:11" ht="21" customHeight="1"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2:11" ht="21" customHeight="1"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2:11" ht="19">
      <c r="B4" s="9"/>
      <c r="C4" s="10"/>
      <c r="D4" s="11"/>
      <c r="E4" s="10"/>
      <c r="F4" s="11"/>
      <c r="G4" s="10"/>
      <c r="H4" s="11"/>
      <c r="I4" s="10"/>
      <c r="J4" s="11"/>
      <c r="K4" s="9"/>
    </row>
    <row r="5" spans="2:11" ht="19">
      <c r="B5" s="12" t="s">
        <v>19</v>
      </c>
      <c r="C5" s="13" t="s">
        <v>0</v>
      </c>
      <c r="D5" s="14"/>
      <c r="E5" s="13" t="s">
        <v>1</v>
      </c>
      <c r="F5" s="14"/>
      <c r="G5" s="13" t="s">
        <v>2</v>
      </c>
      <c r="H5" s="14"/>
      <c r="I5" s="13" t="s">
        <v>3</v>
      </c>
      <c r="J5" s="14"/>
      <c r="K5" s="12" t="s">
        <v>7</v>
      </c>
    </row>
    <row r="6" spans="2:11" ht="19">
      <c r="B6" s="15" t="s">
        <v>5</v>
      </c>
      <c r="C6" s="16"/>
      <c r="D6" s="17">
        <v>720000</v>
      </c>
      <c r="E6" s="16"/>
      <c r="F6" s="17">
        <v>1200000</v>
      </c>
      <c r="G6" s="16"/>
      <c r="H6" s="18"/>
      <c r="I6" s="16"/>
      <c r="J6" s="18"/>
      <c r="K6" s="19">
        <f>F6+D6</f>
        <v>1920000</v>
      </c>
    </row>
    <row r="7" spans="2:11" ht="19">
      <c r="B7" s="15" t="s">
        <v>6</v>
      </c>
      <c r="C7" s="16" t="s">
        <v>10</v>
      </c>
      <c r="D7" s="20">
        <f>F6*0.2</f>
        <v>240000</v>
      </c>
      <c r="E7" s="16" t="s">
        <v>12</v>
      </c>
      <c r="F7" s="18" t="s">
        <v>12</v>
      </c>
      <c r="G7" s="16" t="s">
        <v>11</v>
      </c>
      <c r="H7" s="20">
        <f>F6*0.6</f>
        <v>720000</v>
      </c>
      <c r="I7" s="16" t="s">
        <v>10</v>
      </c>
      <c r="J7" s="20">
        <f>F6*0.2</f>
        <v>240000</v>
      </c>
      <c r="K7" s="21">
        <f>J7+H7+D7</f>
        <v>1200000</v>
      </c>
    </row>
    <row r="8" spans="2:11" ht="19">
      <c r="B8" s="15" t="s">
        <v>9</v>
      </c>
      <c r="C8" s="22" t="s">
        <v>20</v>
      </c>
      <c r="D8" s="23"/>
      <c r="E8" s="16" t="s">
        <v>21</v>
      </c>
      <c r="F8" s="20">
        <f>E18*0.2</f>
        <v>0</v>
      </c>
      <c r="G8" s="16" t="s">
        <v>22</v>
      </c>
      <c r="H8" s="20">
        <f>E18*0.5</f>
        <v>0</v>
      </c>
      <c r="I8" s="16" t="s">
        <v>23</v>
      </c>
      <c r="J8" s="20">
        <f>E18*0.3</f>
        <v>0</v>
      </c>
      <c r="K8" s="21">
        <f>J8+H8+F8</f>
        <v>0</v>
      </c>
    </row>
    <row r="9" spans="2:11" ht="19">
      <c r="B9" s="15" t="s">
        <v>7</v>
      </c>
      <c r="C9" s="22"/>
      <c r="D9" s="23"/>
      <c r="E9" s="16"/>
      <c r="F9" s="20">
        <f>F6+F8</f>
        <v>1200000</v>
      </c>
      <c r="G9" s="16"/>
      <c r="H9" s="20">
        <f>H7+H8</f>
        <v>720000</v>
      </c>
      <c r="I9" s="16"/>
      <c r="J9" s="20">
        <f>J7+J8</f>
        <v>240000</v>
      </c>
      <c r="K9" s="21">
        <f>K7+K8</f>
        <v>1200000</v>
      </c>
    </row>
    <row r="10" spans="2:11" ht="140">
      <c r="B10" s="24" t="s">
        <v>8</v>
      </c>
      <c r="C10" s="25"/>
      <c r="D10" s="26"/>
      <c r="E10" s="25"/>
      <c r="F10" s="26"/>
      <c r="G10" s="25"/>
      <c r="H10" s="26"/>
      <c r="I10" s="25"/>
      <c r="J10" s="26"/>
      <c r="K10" s="27"/>
    </row>
  </sheetData>
  <mergeCells count="6">
    <mergeCell ref="C5:D5"/>
    <mergeCell ref="E5:F5"/>
    <mergeCell ref="G5:H5"/>
    <mergeCell ref="I5:J5"/>
    <mergeCell ref="C8:D9"/>
    <mergeCell ref="B1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FF520-E0EE-6649-B8D2-7DA0228C459D}">
  <sheetPr>
    <tabColor theme="7"/>
  </sheetPr>
  <dimension ref="A1:K12"/>
  <sheetViews>
    <sheetView zoomScale="125" workbookViewId="0">
      <selection sqref="A1:K12"/>
    </sheetView>
  </sheetViews>
  <sheetFormatPr baseColWidth="10" defaultRowHeight="16"/>
  <cols>
    <col min="2" max="2" width="23.6640625" customWidth="1"/>
    <col min="4" max="4" width="11.1640625" bestFit="1" customWidth="1"/>
    <col min="6" max="6" width="13" bestFit="1" customWidth="1"/>
    <col min="7" max="7" width="17.33203125" bestFit="1" customWidth="1"/>
    <col min="8" max="8" width="14.5" bestFit="1" customWidth="1"/>
    <col min="10" max="10" width="14.5" bestFit="1" customWidth="1"/>
    <col min="11" max="11" width="14" bestFit="1" customWidth="1"/>
  </cols>
  <sheetData>
    <row r="1" spans="1:1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9">
      <c r="B4" s="9"/>
      <c r="C4" s="10"/>
      <c r="D4" s="11"/>
      <c r="E4" s="10"/>
      <c r="F4" s="11"/>
      <c r="G4" s="10"/>
      <c r="H4" s="11"/>
      <c r="I4" s="10"/>
      <c r="J4" s="11"/>
      <c r="K4" s="9"/>
    </row>
    <row r="5" spans="1:11" ht="19">
      <c r="A5" s="1"/>
      <c r="B5" s="12" t="s">
        <v>4</v>
      </c>
      <c r="C5" s="13" t="s">
        <v>29</v>
      </c>
      <c r="D5" s="14"/>
      <c r="E5" s="13" t="s">
        <v>30</v>
      </c>
      <c r="F5" s="14"/>
      <c r="G5" s="13" t="s">
        <v>31</v>
      </c>
      <c r="H5" s="14"/>
      <c r="I5" s="13" t="s">
        <v>32</v>
      </c>
      <c r="J5" s="14"/>
      <c r="K5" s="12" t="s">
        <v>7</v>
      </c>
    </row>
    <row r="6" spans="1:11" ht="19">
      <c r="B6" s="15" t="s">
        <v>5</v>
      </c>
      <c r="C6" s="16"/>
      <c r="D6" s="17">
        <v>100000</v>
      </c>
      <c r="E6" s="16"/>
      <c r="F6" s="17">
        <v>580000</v>
      </c>
      <c r="G6" s="16"/>
      <c r="H6" s="38">
        <v>500000</v>
      </c>
      <c r="I6" s="39"/>
      <c r="J6" s="40">
        <v>740000</v>
      </c>
      <c r="K6" s="15"/>
    </row>
    <row r="7" spans="1:11" ht="19" customHeight="1">
      <c r="B7" s="15" t="s">
        <v>33</v>
      </c>
      <c r="C7" s="22" t="s">
        <v>16</v>
      </c>
      <c r="D7" s="23"/>
      <c r="E7" s="22" t="s">
        <v>17</v>
      </c>
      <c r="F7" s="23"/>
      <c r="G7" s="36">
        <f xml:space="preserve"> 3000/18000</f>
        <v>0.16666666666666666</v>
      </c>
      <c r="H7" s="41">
        <f>D6*G7</f>
        <v>16666.666666666664</v>
      </c>
      <c r="I7" s="16">
        <f>15/18</f>
        <v>0.83333333333333337</v>
      </c>
      <c r="J7" s="20">
        <f>D6*I7</f>
        <v>83333.333333333343</v>
      </c>
      <c r="K7" s="21">
        <f>J7+H7+D7</f>
        <v>100000</v>
      </c>
    </row>
    <row r="8" spans="1:11" ht="19">
      <c r="A8" s="2"/>
      <c r="B8" s="15" t="s">
        <v>34</v>
      </c>
      <c r="C8" s="22"/>
      <c r="D8" s="23"/>
      <c r="E8" s="22"/>
      <c r="F8" s="23"/>
      <c r="G8" s="16">
        <f>850000/1000000</f>
        <v>0.85</v>
      </c>
      <c r="H8" s="20">
        <f>G8*F6</f>
        <v>493000</v>
      </c>
      <c r="I8" s="16">
        <f>15/100</f>
        <v>0.15</v>
      </c>
      <c r="J8" s="20">
        <f>I8*F6</f>
        <v>87000</v>
      </c>
      <c r="K8" s="21">
        <f>J8+H8+F8</f>
        <v>580000</v>
      </c>
    </row>
    <row r="9" spans="1:11" ht="19">
      <c r="A9" s="2"/>
      <c r="B9" s="15" t="s">
        <v>7</v>
      </c>
      <c r="C9" s="42"/>
      <c r="D9" s="43"/>
      <c r="E9" s="42"/>
      <c r="F9" s="43"/>
      <c r="G9" s="16"/>
      <c r="H9" s="20">
        <f>H7+H8+H6</f>
        <v>1009666.6666666667</v>
      </c>
      <c r="I9" s="16"/>
      <c r="J9" s="20">
        <f>SUM(J6:J8)</f>
        <v>910333.33333333337</v>
      </c>
      <c r="K9" s="30">
        <f>K7+K8</f>
        <v>680000</v>
      </c>
    </row>
    <row r="10" spans="1:11" ht="100">
      <c r="A10" s="2"/>
      <c r="B10" s="45" t="s">
        <v>37</v>
      </c>
      <c r="C10" s="42"/>
      <c r="D10" s="43"/>
      <c r="E10" s="42"/>
      <c r="F10" s="43"/>
      <c r="G10" s="16"/>
      <c r="H10" s="20" t="s">
        <v>38</v>
      </c>
      <c r="I10" s="16"/>
      <c r="J10" s="20" t="s">
        <v>39</v>
      </c>
      <c r="K10" s="30"/>
    </row>
    <row r="11" spans="1:11" ht="80">
      <c r="A11" t="s">
        <v>18</v>
      </c>
      <c r="B11" s="31" t="s">
        <v>8</v>
      </c>
      <c r="C11" s="25"/>
      <c r="D11" s="26"/>
      <c r="E11" s="25"/>
      <c r="F11" s="26"/>
      <c r="G11" s="25"/>
      <c r="H11" s="46">
        <f>H9/40000</f>
        <v>25.241666666666667</v>
      </c>
      <c r="I11" s="25"/>
      <c r="J11" s="46">
        <f>J9/160000</f>
        <v>5.6895833333333332</v>
      </c>
      <c r="K11" s="27"/>
    </row>
    <row r="12" spans="1:11">
      <c r="C12" s="37" t="s">
        <v>36</v>
      </c>
      <c r="D12" s="37"/>
      <c r="E12" s="37"/>
      <c r="F12" s="37"/>
      <c r="G12" s="37" t="s">
        <v>35</v>
      </c>
      <c r="H12" s="37"/>
      <c r="I12" s="37"/>
      <c r="J12" s="37"/>
      <c r="K12" s="44"/>
    </row>
  </sheetData>
  <mergeCells count="9">
    <mergeCell ref="C12:F12"/>
    <mergeCell ref="C7:D8"/>
    <mergeCell ref="E7:F8"/>
    <mergeCell ref="G12:J12"/>
    <mergeCell ref="A1:K3"/>
    <mergeCell ref="C5:D5"/>
    <mergeCell ref="E5:F5"/>
    <mergeCell ref="G5:H5"/>
    <mergeCell ref="I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02C00-64AD-B54C-B75A-05852D575ABC}">
  <sheetPr>
    <tabColor theme="7"/>
  </sheetPr>
  <dimension ref="A2:K13"/>
  <sheetViews>
    <sheetView workbookViewId="0">
      <selection activeCell="B5" sqref="B5:K13"/>
    </sheetView>
  </sheetViews>
  <sheetFormatPr baseColWidth="10" defaultRowHeight="16"/>
  <cols>
    <col min="2" max="2" width="20.6640625" bestFit="1" customWidth="1"/>
    <col min="6" max="6" width="13" bestFit="1" customWidth="1"/>
    <col min="8" max="8" width="15.33203125" customWidth="1"/>
    <col min="10" max="10" width="13" bestFit="1" customWidth="1"/>
    <col min="11" max="11" width="15.1640625" bestFit="1" customWidth="1"/>
  </cols>
  <sheetData>
    <row r="2" spans="1:11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9">
      <c r="B5" s="9"/>
      <c r="C5" s="10"/>
      <c r="D5" s="11"/>
      <c r="E5" s="10"/>
      <c r="F5" s="11"/>
      <c r="G5" s="10"/>
      <c r="H5" s="11"/>
      <c r="I5" s="10"/>
      <c r="J5" s="11"/>
      <c r="K5" s="9"/>
    </row>
    <row r="6" spans="1:11" ht="19">
      <c r="A6" s="1"/>
      <c r="B6" s="12" t="s">
        <v>4</v>
      </c>
      <c r="C6" s="13" t="s">
        <v>29</v>
      </c>
      <c r="D6" s="14"/>
      <c r="E6" s="13" t="s">
        <v>30</v>
      </c>
      <c r="F6" s="14"/>
      <c r="G6" s="13" t="s">
        <v>31</v>
      </c>
      <c r="H6" s="14"/>
      <c r="I6" s="13" t="s">
        <v>32</v>
      </c>
      <c r="J6" s="14"/>
      <c r="K6" s="12" t="s">
        <v>7</v>
      </c>
    </row>
    <row r="7" spans="1:11" ht="19">
      <c r="B7" s="15" t="s">
        <v>5</v>
      </c>
      <c r="C7" s="16"/>
      <c r="D7" s="17">
        <v>100000</v>
      </c>
      <c r="E7" s="16"/>
      <c r="F7" s="17">
        <v>580000</v>
      </c>
      <c r="G7" s="16"/>
      <c r="H7" s="38">
        <v>500000</v>
      </c>
      <c r="I7" s="39"/>
      <c r="J7" s="40">
        <v>740000</v>
      </c>
      <c r="K7" s="51">
        <f>D7+F7+H7+J7</f>
        <v>1920000</v>
      </c>
    </row>
    <row r="8" spans="1:11" ht="19" customHeight="1">
      <c r="B8" s="15" t="s">
        <v>33</v>
      </c>
      <c r="C8" s="42"/>
      <c r="D8" s="43">
        <v>-100000</v>
      </c>
      <c r="E8" s="48">
        <v>0.1</v>
      </c>
      <c r="F8" s="49">
        <v>10000</v>
      </c>
      <c r="G8" s="36">
        <v>0.15</v>
      </c>
      <c r="H8" s="41">
        <f>D7*0.15</f>
        <v>15000</v>
      </c>
      <c r="I8" s="16">
        <v>0.75</v>
      </c>
      <c r="J8" s="20">
        <f>D7*I8</f>
        <v>75000</v>
      </c>
      <c r="K8" s="21">
        <f>F8+H8+J8</f>
        <v>100000</v>
      </c>
    </row>
    <row r="9" spans="1:11" ht="19">
      <c r="A9" s="2"/>
      <c r="B9" s="15" t="s">
        <v>34</v>
      </c>
      <c r="C9" s="42"/>
      <c r="D9" s="43"/>
      <c r="E9" s="47"/>
      <c r="F9" s="50">
        <v>-590000</v>
      </c>
      <c r="G9" s="16"/>
      <c r="H9" s="20">
        <v>501500</v>
      </c>
      <c r="I9" s="16"/>
      <c r="J9" s="20">
        <v>88500</v>
      </c>
      <c r="K9" s="21">
        <f>H9+J9</f>
        <v>590000</v>
      </c>
    </row>
    <row r="10" spans="1:11" ht="19">
      <c r="A10" s="2"/>
      <c r="B10" s="15" t="s">
        <v>7</v>
      </c>
      <c r="C10" s="42"/>
      <c r="D10" s="43"/>
      <c r="E10" s="42"/>
      <c r="F10" s="43"/>
      <c r="G10" s="16"/>
      <c r="H10" s="20">
        <f>H8+H9+H7</f>
        <v>1016500</v>
      </c>
      <c r="I10" s="16"/>
      <c r="J10" s="20">
        <f>SUM(J7:J9)</f>
        <v>903500</v>
      </c>
      <c r="K10" s="30">
        <f>K8+K9</f>
        <v>690000</v>
      </c>
    </row>
    <row r="11" spans="1:11" ht="180">
      <c r="A11" s="2"/>
      <c r="B11" s="45" t="s">
        <v>37</v>
      </c>
      <c r="C11" s="42"/>
      <c r="D11" s="43"/>
      <c r="E11" s="42"/>
      <c r="F11" s="43"/>
      <c r="G11" s="16"/>
      <c r="H11" s="20" t="s">
        <v>38</v>
      </c>
      <c r="I11" s="16"/>
      <c r="J11" s="20" t="s">
        <v>39</v>
      </c>
      <c r="K11" s="30"/>
    </row>
    <row r="12" spans="1:11" ht="140">
      <c r="A12" t="s">
        <v>18</v>
      </c>
      <c r="B12" s="31" t="s">
        <v>8</v>
      </c>
      <c r="C12" s="25"/>
      <c r="D12" s="26"/>
      <c r="E12" s="25"/>
      <c r="F12" s="26"/>
      <c r="G12" s="25"/>
      <c r="H12" s="46">
        <f>H10/40000</f>
        <v>25.412500000000001</v>
      </c>
      <c r="I12" s="25"/>
      <c r="J12" s="46">
        <f>J10/160000</f>
        <v>5.6468749999999996</v>
      </c>
      <c r="K12" s="27"/>
    </row>
    <row r="13" spans="1:11">
      <c r="C13" s="37" t="s">
        <v>36</v>
      </c>
      <c r="D13" s="37"/>
      <c r="E13" s="37"/>
      <c r="F13" s="37"/>
      <c r="G13" s="37" t="s">
        <v>35</v>
      </c>
      <c r="H13" s="37"/>
      <c r="I13" s="37"/>
      <c r="J13" s="37"/>
      <c r="K13" s="44"/>
    </row>
  </sheetData>
  <mergeCells count="7">
    <mergeCell ref="C13:F13"/>
    <mergeCell ref="G13:J13"/>
    <mergeCell ref="A2:K4"/>
    <mergeCell ref="C6:D6"/>
    <mergeCell ref="E6:F6"/>
    <mergeCell ref="G6:H6"/>
    <mergeCell ref="I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98B7D-D18E-B848-AC93-6A48B32632A5}">
  <sheetPr>
    <tabColor theme="7"/>
  </sheetPr>
  <dimension ref="B1:K19"/>
  <sheetViews>
    <sheetView tabSelected="1" workbookViewId="0">
      <selection activeCell="C7" sqref="C7"/>
    </sheetView>
  </sheetViews>
  <sheetFormatPr baseColWidth="10" defaultRowHeight="16"/>
  <cols>
    <col min="2" max="2" width="23.6640625" customWidth="1"/>
    <col min="3" max="3" width="41.5" bestFit="1" customWidth="1"/>
    <col min="6" max="6" width="13" bestFit="1" customWidth="1"/>
    <col min="8" max="8" width="14" bestFit="1" customWidth="1"/>
    <col min="10" max="10" width="13" bestFit="1" customWidth="1"/>
    <col min="11" max="11" width="15.1640625" bestFit="1" customWidth="1"/>
  </cols>
  <sheetData>
    <row r="1" spans="2:11">
      <c r="B1" s="34" t="s">
        <v>42</v>
      </c>
      <c r="C1" s="34"/>
      <c r="D1" s="34"/>
      <c r="E1" s="34"/>
      <c r="F1" s="34"/>
    </row>
    <row r="2" spans="2:11">
      <c r="B2" s="34"/>
      <c r="C2" s="34"/>
      <c r="D2" s="34"/>
      <c r="E2" s="34"/>
      <c r="F2" s="34"/>
    </row>
    <row r="4" spans="2:11">
      <c r="B4" t="s">
        <v>43</v>
      </c>
      <c r="C4" t="s">
        <v>45</v>
      </c>
    </row>
    <row r="5" spans="2:11">
      <c r="B5" t="s">
        <v>44</v>
      </c>
      <c r="C5" t="s">
        <v>48</v>
      </c>
    </row>
    <row r="8" spans="2:11">
      <c r="C8" t="s">
        <v>47</v>
      </c>
      <c r="D8" t="s">
        <v>46</v>
      </c>
    </row>
    <row r="9" spans="2:11">
      <c r="C9" t="s">
        <v>49</v>
      </c>
      <c r="D9" t="s">
        <v>50</v>
      </c>
    </row>
    <row r="11" spans="2:11" ht="19">
      <c r="B11" s="9"/>
      <c r="C11" s="10"/>
      <c r="D11" s="11"/>
      <c r="E11" s="10"/>
      <c r="F11" s="11"/>
      <c r="G11" s="10"/>
      <c r="H11" s="11"/>
      <c r="I11" s="10"/>
      <c r="J11" s="11"/>
      <c r="K11" s="9"/>
    </row>
    <row r="12" spans="2:11" ht="19">
      <c r="B12" s="12" t="s">
        <v>4</v>
      </c>
      <c r="C12" s="13" t="s">
        <v>29</v>
      </c>
      <c r="D12" s="14"/>
      <c r="E12" s="13" t="s">
        <v>30</v>
      </c>
      <c r="F12" s="14"/>
      <c r="G12" s="13" t="s">
        <v>31</v>
      </c>
      <c r="H12" s="14"/>
      <c r="I12" s="13" t="s">
        <v>32</v>
      </c>
      <c r="J12" s="14"/>
      <c r="K12" s="12" t="s">
        <v>7</v>
      </c>
    </row>
    <row r="13" spans="2:11" ht="19">
      <c r="B13" s="15" t="s">
        <v>5</v>
      </c>
      <c r="C13" s="16"/>
      <c r="D13" s="17"/>
      <c r="E13" s="16"/>
      <c r="F13" s="17"/>
      <c r="G13" s="16"/>
      <c r="H13" s="38">
        <v>500000</v>
      </c>
      <c r="I13" s="39"/>
      <c r="J13" s="40">
        <v>740000</v>
      </c>
      <c r="K13" s="51">
        <f>D13+F13+H13+J13</f>
        <v>1240000</v>
      </c>
    </row>
    <row r="14" spans="2:11" ht="19">
      <c r="B14" s="15" t="s">
        <v>33</v>
      </c>
      <c r="C14" s="52">
        <v>220408.2</v>
      </c>
      <c r="D14" s="53"/>
      <c r="E14" s="48">
        <v>0.1</v>
      </c>
      <c r="F14" s="49"/>
      <c r="G14" s="54">
        <v>0.15</v>
      </c>
      <c r="H14" s="41"/>
      <c r="I14" s="54">
        <v>0.75</v>
      </c>
      <c r="J14" s="20"/>
      <c r="K14" s="21">
        <f>F14+H14+J14</f>
        <v>0</v>
      </c>
    </row>
    <row r="15" spans="2:11" ht="20">
      <c r="B15" s="15" t="s">
        <v>34</v>
      </c>
      <c r="C15" s="42" t="s">
        <v>53</v>
      </c>
      <c r="D15" s="43"/>
      <c r="E15" s="28">
        <v>602040.81999999995</v>
      </c>
      <c r="F15" s="29"/>
      <c r="G15" s="16" t="s">
        <v>51</v>
      </c>
      <c r="H15" s="20"/>
      <c r="I15" s="16" t="s">
        <v>52</v>
      </c>
      <c r="J15" s="20"/>
      <c r="K15" s="21">
        <f>H15+J15</f>
        <v>0</v>
      </c>
    </row>
    <row r="16" spans="2:11" ht="19">
      <c r="B16" s="15" t="s">
        <v>7</v>
      </c>
      <c r="C16" s="42"/>
      <c r="D16" s="43"/>
      <c r="E16" s="42"/>
      <c r="F16" s="43"/>
      <c r="G16" s="16"/>
      <c r="H16" s="20"/>
      <c r="I16" s="16"/>
      <c r="J16" s="20"/>
      <c r="K16" s="30">
        <f>K14+K15</f>
        <v>0</v>
      </c>
    </row>
    <row r="17" spans="2:11" ht="180">
      <c r="B17" s="45" t="s">
        <v>37</v>
      </c>
      <c r="C17" s="42"/>
      <c r="D17" s="43"/>
      <c r="E17" s="42"/>
      <c r="F17" s="43"/>
      <c r="G17" s="16"/>
      <c r="H17" s="20"/>
      <c r="I17" s="16"/>
      <c r="J17" s="20"/>
      <c r="K17" s="30"/>
    </row>
    <row r="18" spans="2:11" ht="140">
      <c r="B18" s="31" t="s">
        <v>8</v>
      </c>
      <c r="C18" s="25"/>
      <c r="D18" s="26"/>
      <c r="E18" s="25"/>
      <c r="F18" s="26"/>
      <c r="G18" s="25"/>
      <c r="H18" s="46"/>
      <c r="I18" s="25"/>
      <c r="J18" s="46"/>
      <c r="K18" s="27"/>
    </row>
    <row r="19" spans="2:11">
      <c r="C19" s="37" t="s">
        <v>36</v>
      </c>
      <c r="D19" s="37"/>
      <c r="E19" s="37"/>
      <c r="F19" s="37"/>
      <c r="G19" s="37" t="s">
        <v>35</v>
      </c>
      <c r="H19" s="37"/>
      <c r="I19" s="37"/>
      <c r="J19" s="37"/>
      <c r="K19" s="44"/>
    </row>
  </sheetData>
  <mergeCells count="9">
    <mergeCell ref="B1:F2"/>
    <mergeCell ref="C12:D12"/>
    <mergeCell ref="E12:F12"/>
    <mergeCell ref="G12:H12"/>
    <mergeCell ref="I12:J12"/>
    <mergeCell ref="C19:F19"/>
    <mergeCell ref="G19:J19"/>
    <mergeCell ref="C14:D14"/>
    <mergeCell ref="E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QUESTION 7.28</vt:lpstr>
      <vt:lpstr>QUESTION 7.29</vt:lpstr>
      <vt:lpstr>QUESTION 7.30</vt:lpstr>
      <vt:lpstr>QUESTION 7.40 (a)</vt:lpstr>
      <vt:lpstr>QUESTION 7.40 (b)</vt:lpstr>
      <vt:lpstr>QUESTION 7.40 (c)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dcterms:created xsi:type="dcterms:W3CDTF">2018-09-05T05:13:29Z</dcterms:created>
  <dcterms:modified xsi:type="dcterms:W3CDTF">2018-09-05T07:57:05Z</dcterms:modified>
</cp:coreProperties>
</file>