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0"/>
  <workbookPr defaultThemeVersion="124226"/>
  <mc:AlternateContent xmlns:mc="http://schemas.openxmlformats.org/markup-compatibility/2006">
    <mc:Choice Requires="x15">
      <x15ac:absPath xmlns:x15ac="http://schemas.microsoft.com/office/spreadsheetml/2010/11/ac" url="/Users/sivakumarreddy/Downloads/"/>
    </mc:Choice>
  </mc:AlternateContent>
  <xr:revisionPtr revIDLastSave="0" documentId="13_ncr:1_{5EB89E2C-D994-4542-99BA-0B3E7F905859}" xr6:coauthVersionLast="45" xr6:coauthVersionMax="45" xr10:uidLastSave="{00000000-0000-0000-0000-000000000000}"/>
  <bookViews>
    <workbookView xWindow="0" yWindow="460" windowWidth="28800" windowHeight="16240" tabRatio="675" activeTab="4" xr2:uid="{00000000-000D-0000-FFFF-FFFF00000000}"/>
  </bookViews>
  <sheets>
    <sheet name="Lecture example" sheetId="20" r:id="rId1"/>
    <sheet name="Sheet1" sheetId="22" r:id="rId2"/>
    <sheet name="Sheet2" sheetId="23" r:id="rId3"/>
    <sheet name="Part A - Adoption projection " sheetId="21" r:id="rId4"/>
    <sheet name="Part B - Country comparison" sheetId="18" r:id="rId5"/>
  </sheets>
  <definedNames>
    <definedName name="M" comment="Potential numer of customers who are expected to eventually adopt the innovation">#REF!</definedName>
    <definedName name="p" comment="Coefficient of innovation">#REF!</definedName>
    <definedName name="_xlnm.Print_Area" localSheetId="0">'Lecture example'!$A$1:$I$32</definedName>
    <definedName name="_xlnm.Print_Area" localSheetId="4">'Part B - Country comparison'!$A$41:$AB$73</definedName>
    <definedName name="q" comment="Coefficient of imit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37" i="18" l="1"/>
  <c r="U38" i="18" s="1"/>
  <c r="U39" i="18" s="1"/>
  <c r="O37" i="18"/>
  <c r="O38" i="18" s="1"/>
  <c r="O39" i="18" s="1"/>
  <c r="I37" i="18"/>
  <c r="I38" i="18" s="1"/>
  <c r="I39" i="18" s="1"/>
  <c r="G42" i="21"/>
  <c r="C37" i="18"/>
  <c r="C38" i="18" s="1"/>
  <c r="C39" i="18" s="1"/>
  <c r="J61" i="21"/>
  <c r="G41" i="21"/>
  <c r="G43" i="21" s="1"/>
  <c r="B42" i="21"/>
  <c r="B41" i="21"/>
  <c r="I62" i="21" l="1"/>
  <c r="J62" i="21" s="1"/>
  <c r="I63" i="21" s="1"/>
  <c r="J63" i="21" s="1"/>
  <c r="B43" i="21"/>
  <c r="H25" i="21"/>
  <c r="I25" i="21" s="1"/>
  <c r="H26" i="21"/>
  <c r="I26" i="21" s="1"/>
  <c r="H27" i="21"/>
  <c r="I27" i="21" s="1"/>
  <c r="H28" i="21"/>
  <c r="I28" i="21" s="1"/>
  <c r="H29" i="21"/>
  <c r="I29" i="21" s="1"/>
  <c r="H30" i="21"/>
  <c r="I30" i="21" s="1"/>
  <c r="H31" i="21"/>
  <c r="I31" i="21" s="1"/>
  <c r="H32" i="21"/>
  <c r="I32" i="21" s="1"/>
  <c r="H33" i="21"/>
  <c r="I33" i="21" s="1"/>
  <c r="G25" i="21"/>
  <c r="G26" i="21"/>
  <c r="G27" i="21"/>
  <c r="G28" i="21"/>
  <c r="G29" i="21"/>
  <c r="G30" i="21"/>
  <c r="G31" i="21"/>
  <c r="G32" i="21"/>
  <c r="G33" i="21"/>
  <c r="D25" i="21"/>
  <c r="D29" i="21"/>
  <c r="D33" i="21"/>
  <c r="C25" i="21"/>
  <c r="C26" i="21"/>
  <c r="D26" i="21" s="1"/>
  <c r="C27" i="21"/>
  <c r="D27" i="21" s="1"/>
  <c r="C28" i="21"/>
  <c r="D28" i="21" s="1"/>
  <c r="C29" i="21"/>
  <c r="C30" i="21"/>
  <c r="D30" i="21" s="1"/>
  <c r="C31" i="21"/>
  <c r="D31" i="21" s="1"/>
  <c r="C32" i="21"/>
  <c r="D32" i="21" s="1"/>
  <c r="C33" i="21"/>
  <c r="B26" i="21"/>
  <c r="B27" i="21"/>
  <c r="B28" i="21"/>
  <c r="B29" i="21"/>
  <c r="B30" i="21"/>
  <c r="B31" i="21"/>
  <c r="B32" i="21"/>
  <c r="B33" i="21"/>
  <c r="B25" i="21"/>
  <c r="H24" i="21"/>
  <c r="I24" i="21" s="1"/>
  <c r="C24" i="21"/>
  <c r="D24" i="21" s="1"/>
  <c r="G24" i="21"/>
  <c r="B24" i="21"/>
  <c r="D12" i="18" l="1"/>
  <c r="D11" i="18"/>
  <c r="D10" i="18"/>
  <c r="D9" i="18"/>
  <c r="D8" i="18"/>
  <c r="D7" i="18"/>
  <c r="D6" i="18"/>
  <c r="D5" i="18"/>
  <c r="C49" i="21" l="1"/>
  <c r="E49" i="21" s="1"/>
  <c r="B50" i="21"/>
  <c r="C50" i="21"/>
  <c r="E50" i="21" s="1"/>
  <c r="D50" i="21"/>
  <c r="B51" i="21"/>
  <c r="D51" i="21" s="1"/>
  <c r="C51" i="21"/>
  <c r="E51" i="21" s="1"/>
  <c r="B52" i="21"/>
  <c r="D52" i="21" s="1"/>
  <c r="C52" i="21"/>
  <c r="E52" i="21" s="1"/>
  <c r="B53" i="21"/>
  <c r="D53" i="21" s="1"/>
  <c r="C53" i="21"/>
  <c r="E53" i="21" s="1"/>
  <c r="B54" i="21"/>
  <c r="D54" i="21" s="1"/>
  <c r="C54" i="21"/>
  <c r="E54" i="21" s="1"/>
  <c r="B55" i="21"/>
  <c r="D55" i="21" s="1"/>
  <c r="C55" i="21"/>
  <c r="E55" i="21" s="1"/>
  <c r="B56" i="21"/>
  <c r="D56" i="21" s="1"/>
  <c r="C56" i="21"/>
  <c r="E56" i="21" s="1"/>
  <c r="B57" i="21"/>
  <c r="D57" i="21" s="1"/>
  <c r="C57" i="21"/>
  <c r="E57" i="21" s="1"/>
  <c r="B58" i="21"/>
  <c r="D58" i="21" s="1"/>
  <c r="C58" i="21"/>
  <c r="E58" i="21" s="1"/>
  <c r="B59" i="21"/>
  <c r="D59" i="21" s="1"/>
  <c r="C59" i="21"/>
  <c r="E59" i="21" s="1"/>
  <c r="D60" i="21" s="1"/>
  <c r="E60" i="21" s="1"/>
  <c r="D61" i="21" s="1"/>
  <c r="E61" i="21" s="1"/>
  <c r="B60" i="21"/>
  <c r="C60" i="21"/>
  <c r="B61" i="21"/>
  <c r="C61" i="21"/>
  <c r="B62" i="21"/>
  <c r="C62" i="21"/>
  <c r="B63" i="21"/>
  <c r="C63" i="21"/>
  <c r="H49" i="21"/>
  <c r="J49" i="21" s="1"/>
  <c r="G50" i="21"/>
  <c r="I50" i="21" s="1"/>
  <c r="H50" i="21"/>
  <c r="J50" i="21" s="1"/>
  <c r="G51" i="21"/>
  <c r="I51" i="21" s="1"/>
  <c r="H51" i="21"/>
  <c r="J51" i="21" s="1"/>
  <c r="G52" i="21"/>
  <c r="H52" i="21"/>
  <c r="G53" i="21"/>
  <c r="I53" i="21" s="1"/>
  <c r="H53" i="21"/>
  <c r="J53" i="21" s="1"/>
  <c r="G54" i="21"/>
  <c r="I54" i="21" s="1"/>
  <c r="H54" i="21"/>
  <c r="J54" i="21" s="1"/>
  <c r="G55" i="21"/>
  <c r="I55" i="21" s="1"/>
  <c r="H55" i="21"/>
  <c r="J55" i="21" s="1"/>
  <c r="G56" i="21"/>
  <c r="I56" i="21" s="1"/>
  <c r="H56" i="21"/>
  <c r="J56" i="21" s="1"/>
  <c r="G57" i="21"/>
  <c r="I57" i="21" s="1"/>
  <c r="H57" i="21"/>
  <c r="J57" i="21" s="1"/>
  <c r="G58" i="21"/>
  <c r="I58" i="21" s="1"/>
  <c r="H58" i="21"/>
  <c r="J58" i="21" s="1"/>
  <c r="G59" i="21"/>
  <c r="I59" i="21" s="1"/>
  <c r="H59" i="21"/>
  <c r="J59" i="21" s="1"/>
  <c r="I60" i="21" s="1"/>
  <c r="J60" i="21" s="1"/>
  <c r="I61" i="21" s="1"/>
  <c r="G60" i="21"/>
  <c r="H60" i="21"/>
  <c r="G61" i="21"/>
  <c r="H61" i="21"/>
  <c r="G62" i="21"/>
  <c r="H62" i="21"/>
  <c r="G63" i="21"/>
  <c r="H63" i="21"/>
  <c r="I52" i="21"/>
  <c r="J52" i="21"/>
  <c r="D62" i="21" l="1"/>
  <c r="E62" i="21" s="1"/>
  <c r="D63" i="21" s="1"/>
  <c r="E63" i="21" s="1"/>
  <c r="C13" i="20"/>
  <c r="D13" i="20" l="1"/>
  <c r="C14" i="20" s="1"/>
  <c r="B13" i="20"/>
  <c r="B14" i="20" s="1"/>
  <c r="B15" i="20" s="1"/>
  <c r="B16" i="20" s="1"/>
  <c r="B17" i="20" s="1"/>
  <c r="B18" i="20" s="1"/>
  <c r="B19" i="20" s="1"/>
  <c r="B20" i="20" s="1"/>
  <c r="B21" i="20" s="1"/>
  <c r="B22" i="20" s="1"/>
  <c r="B23" i="20" s="1"/>
  <c r="B24" i="20" s="1"/>
  <c r="B25" i="20" s="1"/>
  <c r="B26" i="20" s="1"/>
  <c r="B27" i="20" s="1"/>
  <c r="B28" i="20" s="1"/>
  <c r="B29" i="20" s="1"/>
  <c r="B30" i="20" s="1"/>
  <c r="B31" i="20" s="1"/>
  <c r="B32" i="20" s="1"/>
  <c r="D14" i="20" l="1"/>
  <c r="C15" i="20" s="1"/>
  <c r="D15" i="20" l="1"/>
  <c r="C16" i="20" s="1"/>
  <c r="D16" i="20" l="1"/>
  <c r="C17" i="20" s="1"/>
  <c r="D17" i="20" l="1"/>
  <c r="C18" i="20" s="1"/>
  <c r="D18" i="20" l="1"/>
  <c r="C19" i="20" s="1"/>
  <c r="V19" i="18"/>
  <c r="W19" i="18" s="1"/>
  <c r="U19" i="18"/>
  <c r="P19" i="18"/>
  <c r="Q19" i="18" s="1"/>
  <c r="O19" i="18"/>
  <c r="J19" i="18"/>
  <c r="K19" i="18" s="1"/>
  <c r="I19" i="18"/>
  <c r="D19" i="18"/>
  <c r="E19" i="18" s="1"/>
  <c r="C19" i="18"/>
  <c r="V18" i="18"/>
  <c r="W18" i="18" s="1"/>
  <c r="U18" i="18"/>
  <c r="P18" i="18"/>
  <c r="Q18" i="18" s="1"/>
  <c r="O18" i="18"/>
  <c r="J18" i="18"/>
  <c r="K18" i="18" s="1"/>
  <c r="I18" i="18"/>
  <c r="D18" i="18"/>
  <c r="E18" i="18" s="1"/>
  <c r="C18" i="18"/>
  <c r="V17" i="18"/>
  <c r="W17" i="18" s="1"/>
  <c r="U17" i="18"/>
  <c r="P17" i="18"/>
  <c r="Q17" i="18" s="1"/>
  <c r="O17" i="18"/>
  <c r="J17" i="18"/>
  <c r="K17" i="18" s="1"/>
  <c r="I17" i="18"/>
  <c r="D17" i="18"/>
  <c r="E17" i="18" s="1"/>
  <c r="C17" i="18"/>
  <c r="V16" i="18"/>
  <c r="W16" i="18" s="1"/>
  <c r="U16" i="18"/>
  <c r="P16" i="18"/>
  <c r="Q16" i="18" s="1"/>
  <c r="O16" i="18"/>
  <c r="J16" i="18"/>
  <c r="K16" i="18" s="1"/>
  <c r="I16" i="18"/>
  <c r="D16" i="18"/>
  <c r="E16" i="18" s="1"/>
  <c r="C16" i="18"/>
  <c r="V15" i="18"/>
  <c r="W15" i="18" s="1"/>
  <c r="U15" i="18"/>
  <c r="P15" i="18"/>
  <c r="Q15" i="18" s="1"/>
  <c r="O15" i="18"/>
  <c r="J15" i="18"/>
  <c r="K15" i="18" s="1"/>
  <c r="I15" i="18"/>
  <c r="D15" i="18"/>
  <c r="E15" i="18" s="1"/>
  <c r="C15" i="18"/>
  <c r="V14" i="18"/>
  <c r="W14" i="18" s="1"/>
  <c r="U14" i="18"/>
  <c r="P14" i="18"/>
  <c r="Q14" i="18" s="1"/>
  <c r="O14" i="18"/>
  <c r="J14" i="18"/>
  <c r="K14" i="18" s="1"/>
  <c r="I14" i="18"/>
  <c r="D14" i="18"/>
  <c r="E14" i="18" s="1"/>
  <c r="C14" i="18"/>
  <c r="V13" i="18"/>
  <c r="W13" i="18" s="1"/>
  <c r="U13" i="18"/>
  <c r="P13" i="18"/>
  <c r="Q13" i="18" s="1"/>
  <c r="O13" i="18"/>
  <c r="J13" i="18"/>
  <c r="K13" i="18" s="1"/>
  <c r="I13" i="18"/>
  <c r="D13" i="18"/>
  <c r="E13" i="18" s="1"/>
  <c r="C13" i="18"/>
  <c r="V12" i="18"/>
  <c r="W12" i="18" s="1"/>
  <c r="U12" i="18"/>
  <c r="P12" i="18"/>
  <c r="Q12" i="18" s="1"/>
  <c r="O12" i="18"/>
  <c r="J12" i="18"/>
  <c r="K12" i="18" s="1"/>
  <c r="I12" i="18"/>
  <c r="E12" i="18"/>
  <c r="C12" i="18"/>
  <c r="V11" i="18"/>
  <c r="W11" i="18" s="1"/>
  <c r="U11" i="18"/>
  <c r="P11" i="18"/>
  <c r="Q11" i="18" s="1"/>
  <c r="O11" i="18"/>
  <c r="J11" i="18"/>
  <c r="K11" i="18" s="1"/>
  <c r="I11" i="18"/>
  <c r="E11" i="18"/>
  <c r="C11" i="18"/>
  <c r="V10" i="18"/>
  <c r="W10" i="18" s="1"/>
  <c r="U10" i="18"/>
  <c r="P10" i="18"/>
  <c r="Q10" i="18" s="1"/>
  <c r="O10" i="18"/>
  <c r="J10" i="18"/>
  <c r="K10" i="18" s="1"/>
  <c r="I10" i="18"/>
  <c r="E10" i="18"/>
  <c r="C10" i="18"/>
  <c r="V9" i="18"/>
  <c r="W9" i="18" s="1"/>
  <c r="U9" i="18"/>
  <c r="P9" i="18"/>
  <c r="Q9" i="18" s="1"/>
  <c r="O9" i="18"/>
  <c r="J9" i="18"/>
  <c r="K9" i="18" s="1"/>
  <c r="I9" i="18"/>
  <c r="E9" i="18"/>
  <c r="C9" i="18"/>
  <c r="V8" i="18"/>
  <c r="W8" i="18" s="1"/>
  <c r="U8" i="18"/>
  <c r="P8" i="18"/>
  <c r="Q8" i="18" s="1"/>
  <c r="O8" i="18"/>
  <c r="J8" i="18"/>
  <c r="K8" i="18" s="1"/>
  <c r="I8" i="18"/>
  <c r="E8" i="18"/>
  <c r="C8" i="18"/>
  <c r="V7" i="18"/>
  <c r="W7" i="18" s="1"/>
  <c r="U7" i="18"/>
  <c r="P7" i="18"/>
  <c r="Q7" i="18" s="1"/>
  <c r="O7" i="18"/>
  <c r="J7" i="18"/>
  <c r="K7" i="18" s="1"/>
  <c r="I7" i="18"/>
  <c r="E7" i="18"/>
  <c r="C7" i="18"/>
  <c r="V6" i="18"/>
  <c r="W6" i="18" s="1"/>
  <c r="U6" i="18"/>
  <c r="P6" i="18"/>
  <c r="Q6" i="18" s="1"/>
  <c r="O6" i="18"/>
  <c r="J6" i="18"/>
  <c r="K6" i="18" s="1"/>
  <c r="I6" i="18"/>
  <c r="E6" i="18"/>
  <c r="C6" i="18"/>
  <c r="V5" i="18"/>
  <c r="W5" i="18" s="1"/>
  <c r="U5" i="18"/>
  <c r="P5" i="18"/>
  <c r="Q5" i="18" s="1"/>
  <c r="O5" i="18"/>
  <c r="J5" i="18"/>
  <c r="K5" i="18" s="1"/>
  <c r="I5" i="18"/>
  <c r="E5" i="18"/>
  <c r="C5" i="18"/>
  <c r="D19" i="20" l="1"/>
  <c r="C20" i="20" s="1"/>
  <c r="D20" i="20" l="1"/>
  <c r="C21" i="20" s="1"/>
  <c r="D21" i="20" l="1"/>
  <c r="C22" i="20" s="1"/>
  <c r="D22" i="20" l="1"/>
  <c r="C23" i="20" s="1"/>
  <c r="D23" i="20" l="1"/>
  <c r="C24" i="20" s="1"/>
  <c r="D24" i="20" l="1"/>
  <c r="C25" i="20" s="1"/>
  <c r="D25" i="20" l="1"/>
  <c r="C26" i="20" s="1"/>
  <c r="D26" i="20" l="1"/>
  <c r="C27" i="20" s="1"/>
  <c r="D27" i="20" l="1"/>
  <c r="C28" i="20" s="1"/>
  <c r="D28" i="20" l="1"/>
  <c r="C29" i="20" s="1"/>
  <c r="D29" i="20" l="1"/>
  <c r="C30" i="20" s="1"/>
  <c r="D30" i="20" l="1"/>
  <c r="C31" i="20" s="1"/>
  <c r="D31" i="20" l="1"/>
  <c r="C32" i="20" s="1"/>
  <c r="D32" i="20" l="1"/>
</calcChain>
</file>

<file path=xl/sharedStrings.xml><?xml version="1.0" encoding="utf-8"?>
<sst xmlns="http://schemas.openxmlformats.org/spreadsheetml/2006/main" count="200" uniqueCount="93">
  <si>
    <t>Australia</t>
  </si>
  <si>
    <t>Year</t>
  </si>
  <si>
    <t>a</t>
  </si>
  <si>
    <t>b</t>
  </si>
  <si>
    <t>c</t>
  </si>
  <si>
    <t>q</t>
  </si>
  <si>
    <t>p</t>
  </si>
  <si>
    <t>M</t>
  </si>
  <si>
    <t>USA</t>
  </si>
  <si>
    <t>China</t>
  </si>
  <si>
    <t>Indonesia</t>
  </si>
  <si>
    <t>Total users</t>
  </si>
  <si>
    <t>Regression estimates</t>
  </si>
  <si>
    <t>Bass model parameters</t>
  </si>
  <si>
    <t>Adoption charts</t>
  </si>
  <si>
    <t>Cumulative adoption charts</t>
  </si>
  <si>
    <t>India</t>
  </si>
  <si>
    <t>Total households</t>
  </si>
  <si>
    <t>No. of households with mobile phones*</t>
  </si>
  <si>
    <t>*Source: Euromonitor database</t>
  </si>
  <si>
    <t>Bass model parameter estimates using 2000-2010 data</t>
  </si>
  <si>
    <t>Adoption projection using Bass model</t>
  </si>
  <si>
    <t>No of mobile phone users*</t>
  </si>
  <si>
    <t>* Source: World bank database</t>
  </si>
  <si>
    <t>Coefficient of innovation</t>
  </si>
  <si>
    <t>Model parameters</t>
  </si>
  <si>
    <t>Coefficient of imitation</t>
  </si>
  <si>
    <r>
      <t>Q</t>
    </r>
    <r>
      <rPr>
        <vertAlign val="subscript"/>
        <sz val="11"/>
        <color theme="1"/>
        <rFont val="Calibri"/>
        <family val="2"/>
        <scheme val="minor"/>
      </rPr>
      <t>t</t>
    </r>
  </si>
  <si>
    <r>
      <t>A</t>
    </r>
    <r>
      <rPr>
        <vertAlign val="subscript"/>
        <sz val="11"/>
        <color theme="1"/>
        <rFont val="Calibri"/>
        <family val="2"/>
        <scheme val="minor"/>
      </rPr>
      <t>t</t>
    </r>
  </si>
  <si>
    <t>at (end) time t</t>
  </si>
  <si>
    <t>no. of adopters</t>
  </si>
  <si>
    <t>Cumulative</t>
  </si>
  <si>
    <t>Number of</t>
  </si>
  <si>
    <t>adopters during</t>
  </si>
  <si>
    <t>time interval</t>
  </si>
  <si>
    <t>t</t>
  </si>
  <si>
    <t>Time</t>
  </si>
  <si>
    <r>
      <t xml:space="preserve">Potential number of customers who are </t>
    </r>
    <r>
      <rPr>
        <u/>
        <sz val="11"/>
        <color theme="1"/>
        <rFont val="Calibri"/>
        <family val="2"/>
        <scheme val="minor"/>
      </rPr>
      <t>expected to eventually adopt the innovation</t>
    </r>
  </si>
  <si>
    <t>Because the number of adopters has been rounded rather than truncated - see contents of E12:F36</t>
  </si>
  <si>
    <t>Projected (2011-2014)</t>
  </si>
  <si>
    <t>Actual (2000-2014)</t>
  </si>
  <si>
    <t>Year, t</t>
  </si>
  <si>
    <r>
      <t>A</t>
    </r>
    <r>
      <rPr>
        <b/>
        <vertAlign val="subscript"/>
        <sz val="11"/>
        <color rgb="FF333333"/>
        <rFont val="Inherit"/>
      </rPr>
      <t>t</t>
    </r>
  </si>
  <si>
    <r>
      <t>Q</t>
    </r>
    <r>
      <rPr>
        <b/>
        <vertAlign val="subscript"/>
        <sz val="11"/>
        <color rgb="FF333333"/>
        <rFont val="Inherit"/>
      </rPr>
      <t>t</t>
    </r>
  </si>
  <si>
    <r>
      <t>Q</t>
    </r>
    <r>
      <rPr>
        <b/>
        <vertAlign val="subscript"/>
        <sz val="11"/>
        <color rgb="FF333333"/>
        <rFont val="Inherit"/>
      </rPr>
      <t>t-1</t>
    </r>
  </si>
  <si>
    <r>
      <t>(Q</t>
    </r>
    <r>
      <rPr>
        <b/>
        <vertAlign val="subscript"/>
        <sz val="11"/>
        <color rgb="FF333333"/>
        <rFont val="Inherit"/>
      </rPr>
      <t>t-1</t>
    </r>
    <r>
      <rPr>
        <b/>
        <sz val="11"/>
        <color rgb="FF333333"/>
        <rFont val="Inherit"/>
      </rPr>
      <t>)</t>
    </r>
    <r>
      <rPr>
        <b/>
        <vertAlign val="superscript"/>
        <sz val="11"/>
        <color rgb="FF333333"/>
        <rFont val="Inherit"/>
      </rPr>
      <t>2</t>
    </r>
  </si>
  <si>
    <r>
      <rPr>
        <b/>
        <sz val="11"/>
        <color theme="1"/>
        <rFont val="Calibri"/>
        <family val="2"/>
        <scheme val="minor"/>
      </rPr>
      <t>M</t>
    </r>
    <r>
      <rPr>
        <sz val="11"/>
        <color theme="1"/>
        <rFont val="Calibri"/>
        <family val="2"/>
        <scheme val="minor"/>
      </rPr>
      <t xml:space="preserve"> - No. of customers who will eventually adopt the product</t>
    </r>
  </si>
  <si>
    <r>
      <rPr>
        <b/>
        <sz val="11"/>
        <color theme="1"/>
        <rFont val="Calibri"/>
        <family val="2"/>
        <scheme val="minor"/>
      </rPr>
      <t>A</t>
    </r>
    <r>
      <rPr>
        <b/>
        <vertAlign val="subscript"/>
        <sz val="11"/>
        <color theme="1"/>
        <rFont val="Calibri"/>
        <family val="2"/>
        <scheme val="minor"/>
      </rPr>
      <t xml:space="preserve">t </t>
    </r>
    <r>
      <rPr>
        <vertAlign val="subscript"/>
        <sz val="11"/>
        <color theme="1"/>
        <rFont val="Calibri"/>
        <family val="2"/>
        <scheme val="minor"/>
      </rPr>
      <t xml:space="preserve">-  </t>
    </r>
    <r>
      <rPr>
        <sz val="11"/>
        <color theme="1"/>
        <rFont val="Calibri"/>
        <family val="2"/>
        <scheme val="minor"/>
      </rPr>
      <t>No. of adopters in time t</t>
    </r>
  </si>
  <si>
    <r>
      <rPr>
        <b/>
        <sz val="11"/>
        <color theme="1"/>
        <rFont val="Calibri"/>
        <family val="2"/>
        <scheme val="minor"/>
      </rPr>
      <t>Q</t>
    </r>
    <r>
      <rPr>
        <b/>
        <vertAlign val="subscript"/>
        <sz val="11"/>
        <color theme="1"/>
        <rFont val="Calibri"/>
        <family val="2"/>
        <scheme val="minor"/>
      </rPr>
      <t xml:space="preserve">t </t>
    </r>
    <r>
      <rPr>
        <vertAlign val="subscript"/>
        <sz val="11"/>
        <color theme="1"/>
        <rFont val="Calibri"/>
        <family val="2"/>
        <scheme val="minor"/>
      </rPr>
      <t xml:space="preserve">-  </t>
    </r>
    <r>
      <rPr>
        <sz val="11"/>
        <color theme="1"/>
        <rFont val="Calibri"/>
        <family val="2"/>
        <scheme val="minor"/>
      </rPr>
      <t>Cumulative no. of adopters by the end of time t</t>
    </r>
  </si>
  <si>
    <r>
      <rPr>
        <b/>
        <sz val="11"/>
        <color theme="1"/>
        <rFont val="Calibri"/>
        <family val="2"/>
        <scheme val="minor"/>
      </rPr>
      <t>p</t>
    </r>
    <r>
      <rPr>
        <sz val="11"/>
        <color theme="1"/>
        <rFont val="Calibri"/>
        <family val="2"/>
        <scheme val="minor"/>
      </rPr>
      <t xml:space="preserve"> - Coefficient of innovation</t>
    </r>
  </si>
  <si>
    <r>
      <rPr>
        <b/>
        <sz val="11"/>
        <color theme="1"/>
        <rFont val="Calibri"/>
        <family val="2"/>
        <scheme val="minor"/>
      </rPr>
      <t>q</t>
    </r>
    <r>
      <rPr>
        <sz val="11"/>
        <color theme="1"/>
        <rFont val="Calibri"/>
        <family val="2"/>
        <scheme val="minor"/>
      </rPr>
      <t xml:space="preserve"> - Coefficient of imitation</t>
    </r>
  </si>
  <si>
    <r>
      <rPr>
        <b/>
        <sz val="11"/>
        <color theme="1"/>
        <rFont val="Calibri"/>
        <family val="2"/>
        <scheme val="minor"/>
      </rPr>
      <t>Q</t>
    </r>
    <r>
      <rPr>
        <b/>
        <vertAlign val="subscript"/>
        <sz val="11"/>
        <color theme="1"/>
        <rFont val="Calibri"/>
        <family val="2"/>
        <scheme val="minor"/>
      </rPr>
      <t xml:space="preserve">t  </t>
    </r>
    <r>
      <rPr>
        <sz val="11"/>
        <color theme="1"/>
        <rFont val="Calibri"/>
        <family val="2"/>
        <scheme val="minor"/>
      </rPr>
      <t xml:space="preserve">= </t>
    </r>
    <r>
      <rPr>
        <b/>
        <sz val="11"/>
        <color theme="1"/>
        <rFont val="Calibri"/>
        <family val="2"/>
        <scheme val="minor"/>
      </rPr>
      <t>Q</t>
    </r>
    <r>
      <rPr>
        <b/>
        <vertAlign val="subscript"/>
        <sz val="11"/>
        <color theme="1"/>
        <rFont val="Calibri"/>
        <family val="2"/>
        <scheme val="minor"/>
      </rPr>
      <t>t-1</t>
    </r>
    <r>
      <rPr>
        <sz val="11"/>
        <color theme="1"/>
        <rFont val="Calibri"/>
        <family val="2"/>
        <scheme val="minor"/>
      </rPr>
      <t xml:space="preserve">+ </t>
    </r>
    <r>
      <rPr>
        <b/>
        <sz val="11"/>
        <color theme="1"/>
        <rFont val="Calibri"/>
        <family val="2"/>
        <scheme val="minor"/>
      </rPr>
      <t>A</t>
    </r>
    <r>
      <rPr>
        <b/>
        <vertAlign val="subscript"/>
        <sz val="11"/>
        <color theme="1"/>
        <rFont val="Calibri"/>
        <family val="2"/>
        <scheme val="minor"/>
      </rPr>
      <t>t</t>
    </r>
  </si>
  <si>
    <r>
      <t>Bass model parameters are obtained from the regression:                 A</t>
    </r>
    <r>
      <rPr>
        <vertAlign val="subscript"/>
        <sz val="11"/>
        <color theme="1"/>
        <rFont val="Calibri"/>
        <family val="2"/>
        <scheme val="minor"/>
      </rPr>
      <t>t</t>
    </r>
    <r>
      <rPr>
        <sz val="11"/>
        <color theme="1"/>
        <rFont val="Calibri"/>
        <family val="2"/>
        <scheme val="minor"/>
      </rPr>
      <t>=a + b Q</t>
    </r>
    <r>
      <rPr>
        <vertAlign val="subscript"/>
        <sz val="11"/>
        <color theme="1"/>
        <rFont val="Calibri"/>
        <family val="2"/>
        <scheme val="minor"/>
      </rPr>
      <t xml:space="preserve">(t-1) </t>
    </r>
    <r>
      <rPr>
        <sz val="11"/>
        <color theme="1"/>
        <rFont val="Calibri"/>
        <family val="2"/>
        <scheme val="minor"/>
      </rPr>
      <t>+ c (Q</t>
    </r>
    <r>
      <rPr>
        <vertAlign val="subscript"/>
        <sz val="11"/>
        <color theme="1"/>
        <rFont val="Calibri"/>
        <family val="2"/>
        <scheme val="minor"/>
      </rPr>
      <t>(t-1)</t>
    </r>
    <r>
      <rPr>
        <sz val="11"/>
        <color theme="1"/>
        <rFont val="Calibri"/>
        <family val="2"/>
        <scheme val="minor"/>
      </rPr>
      <t>)</t>
    </r>
    <r>
      <rPr>
        <vertAlign val="superscript"/>
        <sz val="11"/>
        <color theme="1"/>
        <rFont val="Calibri"/>
        <family val="2"/>
        <scheme val="minor"/>
      </rPr>
      <t>2</t>
    </r>
  </si>
  <si>
    <t xml:space="preserve"> p = q - b</t>
  </si>
  <si>
    <t xml:space="preserve"> M = a / p</t>
  </si>
  <si>
    <r>
      <t xml:space="preserve">Projected adoption in year t:          </t>
    </r>
    <r>
      <rPr>
        <sz val="11"/>
        <color theme="1"/>
        <rFont val="Times New Roman"/>
        <family val="1"/>
      </rPr>
      <t>A</t>
    </r>
    <r>
      <rPr>
        <vertAlign val="subscript"/>
        <sz val="11"/>
        <color theme="1"/>
        <rFont val="Times New Roman"/>
        <family val="1"/>
      </rPr>
      <t>t</t>
    </r>
    <r>
      <rPr>
        <sz val="11"/>
        <color theme="1"/>
        <rFont val="Times New Roman"/>
        <family val="1"/>
      </rPr>
      <t>= [M - Q</t>
    </r>
    <r>
      <rPr>
        <vertAlign val="subscript"/>
        <sz val="11"/>
        <color theme="1"/>
        <rFont val="Times New Roman"/>
        <family val="1"/>
      </rPr>
      <t>(t-1)</t>
    </r>
    <r>
      <rPr>
        <sz val="11"/>
        <color theme="1"/>
        <rFont val="Times New Roman"/>
        <family val="1"/>
      </rPr>
      <t>] [p + q (Q</t>
    </r>
    <r>
      <rPr>
        <vertAlign val="subscript"/>
        <sz val="11"/>
        <color theme="1"/>
        <rFont val="Times New Roman"/>
        <family val="1"/>
      </rPr>
      <t>(t-1)</t>
    </r>
    <r>
      <rPr>
        <sz val="11"/>
        <color theme="1"/>
        <rFont val="Times New Roman"/>
        <family val="1"/>
      </rPr>
      <t>/M)]</t>
    </r>
  </si>
  <si>
    <r>
      <t>Bass model parameters are obtained from the regression:                 A</t>
    </r>
    <r>
      <rPr>
        <vertAlign val="subscript"/>
        <sz val="11"/>
        <color theme="1"/>
        <rFont val="Times New Roman"/>
        <family val="1"/>
      </rPr>
      <t>t</t>
    </r>
    <r>
      <rPr>
        <sz val="11"/>
        <color theme="1"/>
        <rFont val="Times New Roman"/>
        <family val="1"/>
      </rPr>
      <t>=a + b Q</t>
    </r>
    <r>
      <rPr>
        <vertAlign val="subscript"/>
        <sz val="11"/>
        <color theme="1"/>
        <rFont val="Times New Roman"/>
        <family val="1"/>
      </rPr>
      <t xml:space="preserve">(t-1) </t>
    </r>
    <r>
      <rPr>
        <sz val="11"/>
        <color theme="1"/>
        <rFont val="Times New Roman"/>
        <family val="1"/>
      </rPr>
      <t>+ c (Q</t>
    </r>
    <r>
      <rPr>
        <vertAlign val="subscript"/>
        <sz val="11"/>
        <color theme="1"/>
        <rFont val="Times New Roman"/>
        <family val="1"/>
      </rPr>
      <t>(t-1)</t>
    </r>
    <r>
      <rPr>
        <sz val="11"/>
        <color theme="1"/>
        <rFont val="Times New Roman"/>
        <family val="1"/>
      </rPr>
      <t>)</t>
    </r>
    <r>
      <rPr>
        <vertAlign val="superscript"/>
        <sz val="11"/>
        <color theme="1"/>
        <rFont val="Times New Roman"/>
        <family val="1"/>
      </rPr>
      <t>2</t>
    </r>
  </si>
  <si>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</si>
  <si>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</si>
  <si>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</si>
  <si>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</si>
  <si>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</si>
  <si>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</si>
  <si>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</si>
  <si>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</si>
  <si>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</si>
  <si>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</si>
  <si>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</si>
  <si>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</si>
  <si>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</si>
  <si>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</si>
  <si>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</si>
  <si>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</si>
  <si>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</si>
  <si>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</si>
  <si>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</si>
  <si>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</si>
  <si>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</si>
  <si>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</si>
  <si>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</si>
  <si>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</si>
  <si>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Qt-1</t>
  </si>
  <si>
    <t>(Qt-1)2</t>
  </si>
  <si>
    <t>Maybe it underestimated the number of innovators</t>
  </si>
  <si>
    <t>Another reason is population, this model does not accommodate for the growth in population</t>
  </si>
  <si>
    <t xml:space="preserve">Affordability of people, economic growth should be accounted, maybe people are able to purchase new products in 10 yrs time than now. </t>
  </si>
  <si>
    <t>What do we observe from the adoption curves?</t>
  </si>
  <si>
    <t>What do we observe with p and q?</t>
  </si>
  <si>
    <t>Is this reflective of cultural differences?</t>
  </si>
  <si>
    <t>Reasons for bias and How to reduce bias?</t>
  </si>
  <si>
    <t xml:space="preserve">The product reaches the maturity stage faster in western culture than eastern cultures. </t>
  </si>
  <si>
    <t xml:space="preserve">Yes this is reflective of the cultural differences, such as word of mouth and the impact it has on adoption. Individualism based  cultural vs. unitarism culture. </t>
  </si>
  <si>
    <t xml:space="preserve">The p and q values for Australia and USA are similar whereas the values of China and Indonesia significanntly vary, this maybe due to various adoption factors and its impact on the adoption of the product. From the charts, we are determine that in western cultures, although there is a faster adoption, there are many drops which occur seasonally, whereas in China and Indonesia, the adoption is steady and it gradually reaches the maturity phase.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</si>
</sst>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27">
    <font>
      <sz val="11"/>
      <color theme="1"/>
      <name val="Calibri"/>
      <family val="2"/>
      <scheme val="minor"/>
    </font>
    <font>
      <b/>
      <sz val="11"/>
      <color theme="1"/>
      <name val="Calibri"/>
      <family val="2"/>
      <scheme val="minor"/>
    </font>
    <font>
      <sz val="11"/>
      <color rgb="FFFF0000"/>
      <name val="Calibri"/>
      <family val="2"/>
      <scheme val="minor"/>
    </font>
    <font>
      <sz val="10"/>
      <color theme="1"/>
      <name val="Calibri"/>
      <family val="2"/>
      <scheme val="minor"/>
    </font>
    <font>
      <b/>
      <sz val="12"/>
      <color rgb="FFFF9933"/>
      <name val="Inherit"/>
    </font>
    <font>
      <b/>
      <sz val="12"/>
      <color rgb="FFFFFF00"/>
      <name val="Inherit"/>
    </font>
    <font>
      <b/>
      <sz val="14"/>
      <color theme="1"/>
      <name val="Calibri"/>
      <family val="2"/>
      <scheme val="minor"/>
    </font>
    <font>
      <b/>
      <sz val="11"/>
      <color rgb="FF333333"/>
      <name val="Calibri"/>
      <family val="2"/>
      <scheme val="minor"/>
    </font>
    <font>
      <sz val="11"/>
      <color rgb="FF333333"/>
      <name val="Calibri"/>
      <family val="2"/>
      <scheme val="minor"/>
    </font>
    <font>
      <b/>
      <sz val="11"/>
      <name val="Calibri"/>
      <family val="2"/>
      <scheme val="minor"/>
    </font>
    <font>
      <sz val="11"/>
      <color theme="0"/>
      <name val="Calibri"/>
      <family val="2"/>
      <scheme val="minor"/>
    </font>
    <font>
      <u/>
      <sz val="11"/>
      <color theme="1"/>
      <name val="Calibri"/>
      <family val="2"/>
      <scheme val="minor"/>
    </font>
    <font>
      <vertAlign val="subscript"/>
      <sz val="11"/>
      <color theme="1"/>
      <name val="Calibri"/>
      <family val="2"/>
      <scheme val="minor"/>
    </font>
    <font>
      <sz val="11"/>
      <color theme="1"/>
      <name val="Calibri"/>
      <family val="2"/>
      <scheme val="minor"/>
    </font>
    <font>
      <sz val="11"/>
      <color theme="0" tint="-4.9989318521683403E-2"/>
      <name val="Calibri"/>
      <family val="2"/>
      <scheme val="minor"/>
    </font>
    <font>
      <b/>
      <sz val="11"/>
      <color rgb="FF333333"/>
      <name val="Inherit"/>
    </font>
    <font>
      <b/>
      <vertAlign val="subscript"/>
      <sz val="11"/>
      <color rgb="FF333333"/>
      <name val="Inherit"/>
    </font>
    <font>
      <b/>
      <sz val="12"/>
      <color theme="1"/>
      <name val="Inherit"/>
    </font>
    <font>
      <sz val="14"/>
      <color theme="1"/>
      <name val="Calibri"/>
      <family val="2"/>
      <scheme val="minor"/>
    </font>
    <font>
      <b/>
      <vertAlign val="superscript"/>
      <sz val="11"/>
      <color rgb="FF333333"/>
      <name val="Inherit"/>
    </font>
    <font>
      <b/>
      <vertAlign val="subscript"/>
      <sz val="11"/>
      <color theme="1"/>
      <name val="Calibri"/>
      <family val="2"/>
      <scheme val="minor"/>
    </font>
    <font>
      <vertAlign val="superscript"/>
      <sz val="11"/>
      <color theme="1"/>
      <name val="Calibri"/>
      <family val="2"/>
      <scheme val="minor"/>
    </font>
    <font>
      <i/>
      <sz val="11"/>
      <color theme="1"/>
      <name val="Times New Roman"/>
      <family val="1"/>
    </font>
    <font>
      <sz val="11"/>
      <color theme="1"/>
      <name val="Times New Roman"/>
      <family val="1"/>
    </font>
    <font>
      <vertAlign val="subscript"/>
      <sz val="11"/>
      <color theme="1"/>
      <name val="Times New Roman"/>
      <family val="1"/>
    </font>
    <font>
      <vertAlign val="superscript"/>
      <sz val="11"/>
      <color theme="1"/>
      <name val="Times New Roman"/>
      <family val="1"/>
    </font>
    <font>
      <i/>
      <sz val="11"/>
      <color theme="1"/>
      <name val="Calibri"/>
      <family val="2"/>
      <scheme val="minor"/>
    </font>
  </fonts>
  <fills count="11">
    <fill>
      <patternFill patternType="none"/>
    </fill>
    <fill>
      <patternFill patternType="gray125"/>
    </fill>
    <fill>
      <patternFill patternType="solid">
        <fgColor rgb="FFFFFFFF"/>
        <bgColor indexed="64"/>
      </patternFill>
    </fill>
    <fill>
      <patternFill patternType="solid">
        <fgColor rgb="FFFF5050"/>
        <bgColor indexed="64"/>
      </patternFill>
    </fill>
    <fill>
      <patternFill patternType="solid">
        <fgColor rgb="FF00B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0" tint="-4.9989318521683403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s>
  <cellStyleXfs count="2">
    <xf numFmtId="0" fontId="0" fillId="0" borderId="0"/>
    <xf numFmtId="43" fontId="13" fillId="0" borderId="0" applyFont="0" applyFill="0" applyBorder="0" applyAlignment="0" applyProtection="0"/>
  </cellStyleXfs>
  <cellXfs count="171">
    <xf numFmtId="0" fontId="0" fillId="0" borderId="0" xfId="0"/>
    <xf numFmtId="0" fontId="1" fillId="0" borderId="0" xfId="0" applyFont="1"/>
    <xf numFmtId="0" fontId="0" fillId="0" borderId="0" xfId="0" applyBorder="1"/>
    <xf numFmtId="3" fontId="0" fillId="0" borderId="0" xfId="0" applyNumberFormat="1"/>
    <xf numFmtId="11" fontId="0" fillId="0" borderId="0" xfId="0" applyNumberFormat="1"/>
    <xf numFmtId="0" fontId="0" fillId="0" borderId="0" xfId="0" applyAlignment="1"/>
    <xf numFmtId="0" fontId="2" fillId="0" borderId="0" xfId="0" applyFont="1"/>
    <xf numFmtId="0" fontId="0" fillId="0" borderId="0" xfId="0" applyAlignment="1">
      <alignment horizontal="right"/>
    </xf>
    <xf numFmtId="0" fontId="0" fillId="0" borderId="0" xfId="0" applyBorder="1" applyAlignment="1">
      <alignment horizontal="right"/>
    </xf>
    <xf numFmtId="0" fontId="0" fillId="0" borderId="0" xfId="0" applyAlignment="1">
      <alignment vertical="center"/>
    </xf>
    <xf numFmtId="3" fontId="8" fillId="2" borderId="1" xfId="0" applyNumberFormat="1" applyFont="1" applyFill="1" applyBorder="1" applyAlignment="1">
      <alignment horizontal="right" vertical="top" wrapText="1"/>
    </xf>
    <xf numFmtId="0" fontId="0" fillId="0" borderId="0" xfId="0" applyFont="1" applyBorder="1" applyAlignment="1">
      <alignment vertical="center"/>
    </xf>
    <xf numFmtId="0" fontId="8"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1" fontId="8" fillId="2" borderId="1" xfId="0" applyNumberFormat="1" applyFont="1" applyFill="1" applyBorder="1" applyAlignment="1">
      <alignment horizontal="center" vertical="center" wrapText="1"/>
    </xf>
    <xf numFmtId="3" fontId="8" fillId="2" borderId="1" xfId="0" applyNumberFormat="1" applyFont="1" applyFill="1" applyBorder="1" applyAlignment="1">
      <alignment horizontal="right" vertical="center" wrapText="1"/>
    </xf>
    <xf numFmtId="4" fontId="5" fillId="3" borderId="0" xfId="0" applyNumberFormat="1" applyFont="1" applyFill="1" applyBorder="1" applyAlignment="1">
      <alignment horizontal="right" vertical="top" wrapText="1"/>
    </xf>
    <xf numFmtId="4" fontId="4" fillId="4" borderId="0" xfId="0" applyNumberFormat="1" applyFont="1" applyFill="1" applyBorder="1" applyAlignment="1">
      <alignment horizontal="right" vertical="top" wrapText="1"/>
    </xf>
    <xf numFmtId="0" fontId="0" fillId="0" borderId="14" xfId="0" applyBorder="1"/>
    <xf numFmtId="0" fontId="0" fillId="0" borderId="15" xfId="0" applyBorder="1"/>
    <xf numFmtId="0" fontId="0" fillId="0" borderId="17" xfId="0" applyBorder="1"/>
    <xf numFmtId="11" fontId="10" fillId="0" borderId="0" xfId="0" applyNumberFormat="1" applyFont="1" applyFill="1" applyBorder="1" applyAlignment="1"/>
    <xf numFmtId="0" fontId="0" fillId="0" borderId="0" xfId="0" applyFont="1"/>
    <xf numFmtId="0" fontId="0" fillId="0" borderId="6" xfId="0" applyBorder="1" applyAlignment="1">
      <alignment horizontal="right"/>
    </xf>
    <xf numFmtId="3" fontId="0" fillId="0" borderId="0" xfId="0" applyNumberFormat="1" applyBorder="1" applyAlignment="1">
      <alignment horizontal="right"/>
    </xf>
    <xf numFmtId="165" fontId="0" fillId="0" borderId="0" xfId="1" applyNumberFormat="1" applyFont="1"/>
    <xf numFmtId="0" fontId="0" fillId="0" borderId="6" xfId="0" applyFill="1" applyBorder="1" applyAlignment="1">
      <alignment horizontal="right"/>
    </xf>
    <xf numFmtId="0" fontId="0" fillId="6" borderId="1" xfId="0" applyFill="1" applyBorder="1"/>
    <xf numFmtId="3" fontId="0" fillId="6" borderId="1" xfId="0" applyNumberFormat="1" applyFill="1" applyBorder="1"/>
    <xf numFmtId="164" fontId="0" fillId="0" borderId="0" xfId="0" applyNumberFormat="1" applyFont="1"/>
    <xf numFmtId="0" fontId="0" fillId="0" borderId="0" xfId="0" applyFont="1" applyBorder="1"/>
    <xf numFmtId="0" fontId="0" fillId="0" borderId="0" xfId="0" applyFont="1" applyAlignment="1">
      <alignment horizontal="right"/>
    </xf>
    <xf numFmtId="3" fontId="0" fillId="0" borderId="0" xfId="0" applyNumberFormat="1" applyFont="1"/>
    <xf numFmtId="0" fontId="10" fillId="0" borderId="0" xfId="0" applyFont="1" applyFill="1"/>
    <xf numFmtId="165" fontId="0" fillId="0" borderId="0" xfId="1" quotePrefix="1" applyNumberFormat="1" applyFont="1"/>
    <xf numFmtId="0" fontId="0" fillId="0" borderId="0" xfId="0" applyFill="1" applyBorder="1" applyAlignment="1">
      <alignment horizontal="right"/>
    </xf>
    <xf numFmtId="165" fontId="0" fillId="0" borderId="0" xfId="0" quotePrefix="1" applyNumberFormat="1"/>
    <xf numFmtId="165" fontId="0" fillId="0" borderId="0" xfId="0" applyNumberFormat="1"/>
    <xf numFmtId="11" fontId="0" fillId="0" borderId="0" xfId="0" applyNumberFormat="1" applyFont="1" applyBorder="1"/>
    <xf numFmtId="0" fontId="3" fillId="0" borderId="0" xfId="0" applyFont="1" applyBorder="1" applyAlignment="1">
      <alignment horizontal="left"/>
    </xf>
    <xf numFmtId="4" fontId="5" fillId="3" borderId="0" xfId="0" applyNumberFormat="1" applyFont="1" applyFill="1" applyBorder="1" applyAlignment="1">
      <alignment horizontal="center" vertical="top" wrapText="1"/>
    </xf>
    <xf numFmtId="4" fontId="4" fillId="4" borderId="0" xfId="0" applyNumberFormat="1" applyFont="1" applyFill="1" applyBorder="1" applyAlignment="1">
      <alignment horizontal="center" vertical="top" wrapText="1"/>
    </xf>
    <xf numFmtId="3" fontId="0" fillId="10" borderId="18" xfId="0" applyNumberFormat="1" applyFont="1" applyFill="1" applyBorder="1" applyAlignment="1">
      <alignment horizontal="right" vertical="center" wrapText="1"/>
    </xf>
    <xf numFmtId="3" fontId="0" fillId="10" borderId="10" xfId="0" applyNumberFormat="1" applyFont="1" applyFill="1" applyBorder="1" applyAlignment="1">
      <alignment horizontal="right" vertical="center" wrapText="1"/>
    </xf>
    <xf numFmtId="3" fontId="0" fillId="10" borderId="9" xfId="0" applyNumberFormat="1" applyFont="1" applyFill="1" applyBorder="1" applyAlignment="1">
      <alignment horizontal="right" vertical="center" wrapText="1"/>
    </xf>
    <xf numFmtId="0" fontId="0" fillId="0" borderId="0" xfId="0" applyFont="1" applyAlignment="1">
      <alignment vertical="center"/>
    </xf>
    <xf numFmtId="1" fontId="8" fillId="2" borderId="30" xfId="0" applyNumberFormat="1" applyFont="1" applyFill="1" applyBorder="1" applyAlignment="1">
      <alignment horizontal="center" vertical="center" wrapText="1"/>
    </xf>
    <xf numFmtId="1" fontId="2" fillId="2" borderId="30" xfId="0" applyNumberFormat="1" applyFont="1" applyFill="1" applyBorder="1" applyAlignment="1">
      <alignment horizontal="center" vertical="center" wrapText="1"/>
    </xf>
    <xf numFmtId="1" fontId="2" fillId="2" borderId="31" xfId="0" applyNumberFormat="1" applyFont="1" applyFill="1" applyBorder="1" applyAlignment="1">
      <alignment horizontal="center" vertical="center" wrapText="1"/>
    </xf>
    <xf numFmtId="1" fontId="15" fillId="2" borderId="23" xfId="0" applyNumberFormat="1" applyFont="1" applyFill="1" applyBorder="1" applyAlignment="1">
      <alignment horizontal="center" vertical="center" wrapText="1"/>
    </xf>
    <xf numFmtId="1" fontId="15" fillId="2" borderId="25" xfId="0" applyNumberFormat="1" applyFont="1" applyFill="1" applyBorder="1" applyAlignment="1">
      <alignment horizontal="center" vertical="center" wrapText="1"/>
    </xf>
    <xf numFmtId="3" fontId="14" fillId="10" borderId="33" xfId="0" applyNumberFormat="1" applyFont="1" applyFill="1" applyBorder="1" applyAlignment="1">
      <alignment horizontal="right" vertical="center" wrapText="1"/>
    </xf>
    <xf numFmtId="1" fontId="8" fillId="2" borderId="34"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1" fontId="8" fillId="2" borderId="6" xfId="0"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1" fontId="2" fillId="2" borderId="35" xfId="0" applyNumberFormat="1" applyFont="1" applyFill="1" applyBorder="1" applyAlignment="1">
      <alignment horizontal="center" vertical="center" wrapText="1"/>
    </xf>
    <xf numFmtId="1" fontId="8" fillId="2" borderId="5" xfId="0" applyNumberFormat="1" applyFont="1" applyFill="1" applyBorder="1" applyAlignment="1">
      <alignment horizontal="center" vertical="center" wrapText="1"/>
    </xf>
    <xf numFmtId="1" fontId="15" fillId="2" borderId="23" xfId="0" applyNumberFormat="1" applyFont="1" applyFill="1" applyBorder="1" applyAlignment="1">
      <alignment horizontal="center" wrapText="1"/>
    </xf>
    <xf numFmtId="1" fontId="15" fillId="2" borderId="25" xfId="0" applyNumberFormat="1" applyFont="1" applyFill="1" applyBorder="1" applyAlignment="1">
      <alignment horizontal="center" wrapText="1"/>
    </xf>
    <xf numFmtId="1" fontId="15" fillId="2" borderId="32" xfId="0" applyNumberFormat="1" applyFont="1" applyFill="1" applyBorder="1" applyAlignment="1">
      <alignment horizontal="center" wrapText="1"/>
    </xf>
    <xf numFmtId="1" fontId="15" fillId="2" borderId="13" xfId="0" applyNumberFormat="1" applyFont="1" applyFill="1" applyBorder="1" applyAlignment="1">
      <alignment horizontal="center" wrapText="1"/>
    </xf>
    <xf numFmtId="3" fontId="0" fillId="10" borderId="33" xfId="0" applyNumberFormat="1" applyFont="1" applyFill="1" applyBorder="1" applyAlignment="1">
      <alignment horizontal="right" vertical="center" wrapText="1"/>
    </xf>
    <xf numFmtId="3" fontId="0" fillId="10" borderId="8" xfId="0" applyNumberFormat="1" applyFont="1" applyFill="1" applyBorder="1" applyAlignment="1">
      <alignment horizontal="right" vertical="center" wrapText="1"/>
    </xf>
    <xf numFmtId="3" fontId="0" fillId="10" borderId="29" xfId="0" applyNumberFormat="1" applyFont="1" applyFill="1" applyBorder="1" applyAlignment="1">
      <alignment horizontal="right" vertical="center" wrapText="1"/>
    </xf>
    <xf numFmtId="3" fontId="0" fillId="10" borderId="34" xfId="0" applyNumberFormat="1" applyFont="1" applyFill="1" applyBorder="1" applyAlignment="1">
      <alignment horizontal="right" vertical="center" wrapText="1"/>
    </xf>
    <xf numFmtId="164" fontId="0" fillId="10" borderId="1" xfId="0" applyNumberFormat="1" applyFont="1" applyFill="1" applyBorder="1"/>
    <xf numFmtId="3" fontId="0" fillId="10" borderId="1" xfId="0" applyNumberFormat="1" applyFont="1" applyFill="1" applyBorder="1"/>
    <xf numFmtId="0" fontId="0" fillId="10" borderId="1" xfId="0" applyFont="1" applyFill="1" applyBorder="1" applyAlignment="1"/>
    <xf numFmtId="11" fontId="0" fillId="10" borderId="1" xfId="0" applyNumberFormat="1" applyFont="1" applyFill="1" applyBorder="1"/>
    <xf numFmtId="0" fontId="0" fillId="0" borderId="0" xfId="0" applyFill="1"/>
    <xf numFmtId="164" fontId="0" fillId="10" borderId="15" xfId="0" applyNumberFormat="1" applyFont="1" applyFill="1" applyBorder="1"/>
    <xf numFmtId="3" fontId="0" fillId="10" borderId="17" xfId="0" applyNumberFormat="1" applyFont="1" applyFill="1" applyBorder="1"/>
    <xf numFmtId="164" fontId="0" fillId="10" borderId="14" xfId="0" applyNumberFormat="1" applyFont="1" applyFill="1" applyBorder="1"/>
    <xf numFmtId="3" fontId="0" fillId="0" borderId="21" xfId="0" applyNumberFormat="1" applyBorder="1"/>
    <xf numFmtId="0" fontId="0" fillId="0" borderId="0" xfId="0" applyFill="1" applyBorder="1"/>
    <xf numFmtId="0" fontId="0" fillId="0" borderId="28" xfId="0" applyFill="1" applyBorder="1"/>
    <xf numFmtId="0" fontId="0" fillId="0" borderId="16" xfId="0" applyFill="1" applyBorder="1"/>
    <xf numFmtId="3" fontId="0" fillId="0" borderId="28" xfId="0" applyNumberFormat="1" applyBorder="1"/>
    <xf numFmtId="0" fontId="0" fillId="0" borderId="16" xfId="0" applyBorder="1"/>
    <xf numFmtId="3" fontId="0" fillId="0" borderId="27" xfId="0" applyNumberFormat="1" applyBorder="1"/>
    <xf numFmtId="3" fontId="0" fillId="0" borderId="12" xfId="0" applyNumberFormat="1" applyBorder="1"/>
    <xf numFmtId="0" fontId="0" fillId="0" borderId="19" xfId="0" applyBorder="1"/>
    <xf numFmtId="0" fontId="0" fillId="0" borderId="20" xfId="0" applyBorder="1"/>
    <xf numFmtId="3" fontId="0" fillId="0" borderId="22" xfId="0" applyNumberFormat="1" applyBorder="1"/>
    <xf numFmtId="0" fontId="0" fillId="0" borderId="11" xfId="0" applyBorder="1"/>
    <xf numFmtId="3" fontId="0" fillId="0" borderId="13" xfId="0" applyNumberFormat="1" applyBorder="1"/>
    <xf numFmtId="0" fontId="0" fillId="0" borderId="28" xfId="0" applyBorder="1"/>
    <xf numFmtId="0" fontId="0" fillId="0" borderId="27" xfId="0" applyBorder="1"/>
    <xf numFmtId="0" fontId="0" fillId="0" borderId="20" xfId="0" applyFill="1" applyBorder="1"/>
    <xf numFmtId="3" fontId="0" fillId="0" borderId="22" xfId="0" applyNumberFormat="1" applyFill="1" applyBorder="1"/>
    <xf numFmtId="0" fontId="0" fillId="0" borderId="21" xfId="0" applyFill="1" applyBorder="1"/>
    <xf numFmtId="0" fontId="1" fillId="0" borderId="23" xfId="0" applyFont="1" applyFill="1" applyBorder="1" applyAlignment="1">
      <alignment horizontal="right"/>
    </xf>
    <xf numFmtId="0" fontId="1" fillId="0" borderId="25" xfId="0" applyFont="1" applyFill="1" applyBorder="1" applyAlignment="1">
      <alignment horizontal="right"/>
    </xf>
    <xf numFmtId="4" fontId="15" fillId="2" borderId="7" xfId="0" applyNumberFormat="1"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1" fontId="15" fillId="2" borderId="24" xfId="0" applyNumberFormat="1" applyFont="1" applyFill="1" applyBorder="1" applyAlignment="1">
      <alignment horizontal="center" vertical="center" wrapText="1"/>
    </xf>
    <xf numFmtId="0" fontId="6" fillId="0" borderId="0" xfId="0" applyFont="1" applyFill="1" applyBorder="1" applyAlignment="1">
      <alignment horizontal="left"/>
    </xf>
    <xf numFmtId="3" fontId="0" fillId="0" borderId="0" xfId="0" applyNumberFormat="1" applyFont="1" applyFill="1" applyBorder="1"/>
    <xf numFmtId="3" fontId="14" fillId="0" borderId="0" xfId="0" applyNumberFormat="1" applyFont="1" applyFill="1" applyBorder="1"/>
    <xf numFmtId="0" fontId="0" fillId="10" borderId="14" xfId="0" applyFont="1" applyFill="1" applyBorder="1" applyAlignment="1"/>
    <xf numFmtId="0" fontId="0" fillId="10" borderId="15" xfId="0" applyFont="1" applyFill="1" applyBorder="1" applyAlignment="1"/>
    <xf numFmtId="11" fontId="0" fillId="10" borderId="17" xfId="0" applyNumberFormat="1" applyFont="1" applyFill="1" applyBorder="1" applyAlignment="1"/>
    <xf numFmtId="0" fontId="0" fillId="5" borderId="0" xfId="0" applyFill="1" applyBorder="1"/>
    <xf numFmtId="0" fontId="18" fillId="0" borderId="0" xfId="0" applyFont="1"/>
    <xf numFmtId="3" fontId="2" fillId="9" borderId="34" xfId="0" applyNumberFormat="1" applyFont="1" applyFill="1" applyBorder="1" applyAlignment="1">
      <alignment horizontal="right" vertical="center" wrapText="1"/>
    </xf>
    <xf numFmtId="3" fontId="2" fillId="9" borderId="10" xfId="0" applyNumberFormat="1" applyFont="1" applyFill="1" applyBorder="1" applyAlignment="1">
      <alignment horizontal="right" vertical="center" wrapText="1"/>
    </xf>
    <xf numFmtId="0" fontId="0" fillId="0" borderId="0" xfId="0" applyBorder="1" applyAlignment="1">
      <alignment wrapText="1"/>
    </xf>
    <xf numFmtId="0" fontId="0" fillId="0" borderId="37" xfId="0" applyBorder="1" applyAlignment="1">
      <alignment vertical="center"/>
    </xf>
    <xf numFmtId="0" fontId="0" fillId="0" borderId="28" xfId="0"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0" fillId="0" borderId="36" xfId="0" applyBorder="1"/>
    <xf numFmtId="0" fontId="22" fillId="0" borderId="28" xfId="0" applyFont="1" applyBorder="1" applyAlignment="1">
      <alignment vertical="center"/>
    </xf>
    <xf numFmtId="0" fontId="22" fillId="0" borderId="27" xfId="0" applyFont="1" applyBorder="1" applyAlignment="1">
      <alignment vertical="center"/>
    </xf>
    <xf numFmtId="0" fontId="0" fillId="0" borderId="0" xfId="0" applyFill="1" applyBorder="1" applyAlignment="1"/>
    <xf numFmtId="0" fontId="0" fillId="0" borderId="41" xfId="0" applyFill="1" applyBorder="1" applyAlignment="1"/>
    <xf numFmtId="0" fontId="26" fillId="0" borderId="43" xfId="0" applyFont="1" applyFill="1" applyBorder="1" applyAlignment="1">
      <alignment horizontal="center"/>
    </xf>
    <xf numFmtId="0" fontId="26" fillId="0" borderId="43" xfId="0" applyFont="1" applyFill="1" applyBorder="1" applyAlignment="1">
      <alignment horizontal="centerContinuous"/>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28" xfId="0" applyFont="1" applyBorder="1" applyAlignment="1">
      <alignment horizontal="left" vertical="top" wrapText="1"/>
    </xf>
    <xf numFmtId="0" fontId="0" fillId="0" borderId="16" xfId="0" applyFont="1" applyBorder="1" applyAlignment="1">
      <alignment horizontal="left" vertical="top" wrapText="1"/>
    </xf>
    <xf numFmtId="0" fontId="0" fillId="0" borderId="27" xfId="0" applyFont="1" applyBorder="1" applyAlignment="1">
      <alignment horizontal="left" vertical="top" wrapText="1"/>
    </xf>
    <xf numFmtId="0" fontId="0" fillId="0" borderId="19" xfId="0" applyFont="1" applyBorder="1" applyAlignment="1">
      <alignment horizontal="left" vertical="top" wrapText="1"/>
    </xf>
    <xf numFmtId="0" fontId="6" fillId="5" borderId="0" xfId="0" applyFont="1" applyFill="1" applyBorder="1" applyAlignment="1">
      <alignment horizontal="left" vertical="center"/>
    </xf>
    <xf numFmtId="0" fontId="3" fillId="0" borderId="0" xfId="0" applyFont="1" applyBorder="1" applyAlignment="1">
      <alignment horizontal="left"/>
    </xf>
    <xf numFmtId="4" fontId="5" fillId="3" borderId="0" xfId="0" applyNumberFormat="1" applyFont="1" applyFill="1" applyBorder="1" applyAlignment="1">
      <alignment horizontal="center" vertical="top" wrapText="1"/>
    </xf>
    <xf numFmtId="4" fontId="4" fillId="4" borderId="0" xfId="0" applyNumberFormat="1" applyFont="1" applyFill="1" applyBorder="1" applyAlignment="1">
      <alignment horizontal="center" vertical="top" wrapText="1"/>
    </xf>
    <xf numFmtId="0" fontId="0" fillId="0" borderId="38" xfId="0" applyBorder="1" applyAlignment="1">
      <alignment horizontal="left" wrapText="1"/>
    </xf>
    <xf numFmtId="0" fontId="0" fillId="0" borderId="18" xfId="0" applyBorder="1" applyAlignment="1">
      <alignment horizontal="left" wrapText="1"/>
    </xf>
    <xf numFmtId="0" fontId="0" fillId="0" borderId="39" xfId="0" applyBorder="1" applyAlignment="1">
      <alignment horizontal="left"/>
    </xf>
    <xf numFmtId="0" fontId="0" fillId="0" borderId="40" xfId="0" applyBorder="1" applyAlignment="1">
      <alignment horizontal="left"/>
    </xf>
    <xf numFmtId="0" fontId="0" fillId="0" borderId="39" xfId="0" applyBorder="1" applyAlignment="1">
      <alignment horizontal="left" wrapText="1"/>
    </xf>
    <xf numFmtId="0" fontId="0" fillId="0" borderId="40"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0" borderId="23" xfId="0" applyBorder="1" applyAlignment="1">
      <alignment horizontal="left" wrapText="1"/>
    </xf>
    <xf numFmtId="0" fontId="0" fillId="0" borderId="25" xfId="0" applyBorder="1" applyAlignment="1">
      <alignment horizontal="left" wrapText="1"/>
    </xf>
    <xf numFmtId="0" fontId="1" fillId="5" borderId="36" xfId="0" applyFont="1" applyFill="1" applyBorder="1" applyAlignment="1">
      <alignment horizontal="center"/>
    </xf>
    <xf numFmtId="0" fontId="1" fillId="5" borderId="37" xfId="0" applyFont="1" applyFill="1" applyBorder="1" applyAlignment="1">
      <alignment horizontal="center"/>
    </xf>
    <xf numFmtId="4" fontId="17" fillId="0" borderId="23" xfId="0" applyNumberFormat="1" applyFont="1" applyFill="1" applyBorder="1" applyAlignment="1">
      <alignment horizontal="center" vertical="top" wrapText="1"/>
    </xf>
    <xf numFmtId="4" fontId="17" fillId="0" borderId="25" xfId="0" applyNumberFormat="1" applyFont="1" applyFill="1" applyBorder="1" applyAlignment="1">
      <alignment horizontal="center" vertical="top" wrapText="1"/>
    </xf>
    <xf numFmtId="4" fontId="17" fillId="0" borderId="26" xfId="0" applyNumberFormat="1" applyFont="1" applyFill="1" applyBorder="1" applyAlignment="1">
      <alignment horizontal="center" vertical="top" wrapText="1"/>
    </xf>
    <xf numFmtId="4" fontId="7" fillId="2" borderId="14" xfId="0" applyNumberFormat="1" applyFont="1" applyFill="1" applyBorder="1" applyAlignment="1">
      <alignment horizontal="center" wrapText="1"/>
    </xf>
    <xf numFmtId="4" fontId="7" fillId="2" borderId="17" xfId="0" applyNumberFormat="1" applyFont="1" applyFill="1" applyBorder="1" applyAlignment="1">
      <alignment horizontal="center" wrapText="1"/>
    </xf>
    <xf numFmtId="0" fontId="6" fillId="5" borderId="0" xfId="0" applyFont="1" applyFill="1" applyBorder="1" applyAlignment="1">
      <alignment horizontal="left"/>
    </xf>
    <xf numFmtId="0" fontId="6" fillId="6" borderId="3" xfId="0" applyFont="1" applyFill="1" applyBorder="1" applyAlignment="1">
      <alignment horizontal="center"/>
    </xf>
    <xf numFmtId="0" fontId="6" fillId="6" borderId="0" xfId="0" applyFont="1" applyFill="1" applyBorder="1" applyAlignment="1">
      <alignment horizontal="center"/>
    </xf>
    <xf numFmtId="0" fontId="6" fillId="6" borderId="4" xfId="0" applyFont="1" applyFill="1" applyBorder="1" applyAlignment="1">
      <alignment horizontal="center"/>
    </xf>
    <xf numFmtId="0" fontId="6" fillId="7" borderId="3" xfId="0" applyFont="1" applyFill="1" applyBorder="1" applyAlignment="1">
      <alignment horizontal="center"/>
    </xf>
    <xf numFmtId="0" fontId="6" fillId="7" borderId="0" xfId="0" applyFont="1" applyFill="1" applyBorder="1" applyAlignment="1">
      <alignment horizontal="center"/>
    </xf>
    <xf numFmtId="0" fontId="6" fillId="7" borderId="4" xfId="0" applyFont="1" applyFill="1" applyBorder="1" applyAlignment="1">
      <alignment horizontal="center"/>
    </xf>
    <xf numFmtId="0" fontId="6" fillId="8" borderId="3" xfId="0" applyFont="1" applyFill="1" applyBorder="1" applyAlignment="1">
      <alignment horizontal="center"/>
    </xf>
    <xf numFmtId="0" fontId="6" fillId="8" borderId="0" xfId="0" applyFont="1" applyFill="1" applyBorder="1" applyAlignment="1">
      <alignment horizontal="center"/>
    </xf>
    <xf numFmtId="0" fontId="6" fillId="8" borderId="4" xfId="0" applyFont="1" applyFill="1" applyBorder="1" applyAlignment="1">
      <alignment horizontal="center"/>
    </xf>
    <xf numFmtId="0" fontId="6" fillId="9" borderId="3" xfId="0" applyFont="1" applyFill="1" applyBorder="1" applyAlignment="1">
      <alignment horizontal="center"/>
    </xf>
    <xf numFmtId="0" fontId="6" fillId="9" borderId="0" xfId="0" applyFont="1" applyFill="1" applyBorder="1" applyAlignment="1">
      <alignment horizontal="center"/>
    </xf>
    <xf numFmtId="0" fontId="6" fillId="9" borderId="4" xfId="0" applyFont="1" applyFill="1" applyBorder="1" applyAlignment="1">
      <alignment horizontal="center"/>
    </xf>
    <xf numFmtId="0" fontId="23" fillId="0" borderId="36" xfId="0" applyFont="1" applyBorder="1" applyAlignment="1">
      <alignment horizontal="left" vertical="top" wrapText="1"/>
    </xf>
    <xf numFmtId="0" fontId="23" fillId="0" borderId="42" xfId="0" applyFont="1" applyBorder="1" applyAlignment="1">
      <alignment horizontal="left" vertical="top" wrapText="1"/>
    </xf>
    <xf numFmtId="0" fontId="23" fillId="0" borderId="37" xfId="0" applyFont="1" applyBorder="1" applyAlignment="1">
      <alignment horizontal="left" vertical="top" wrapText="1"/>
    </xf>
    <xf numFmtId="0" fontId="23" fillId="0" borderId="28" xfId="0" applyFont="1" applyBorder="1" applyAlignment="1">
      <alignment horizontal="left" vertical="top" wrapText="1"/>
    </xf>
    <xf numFmtId="0" fontId="23" fillId="0" borderId="0" xfId="0" applyFont="1" applyBorder="1" applyAlignment="1">
      <alignment horizontal="left" vertical="top" wrapText="1"/>
    </xf>
    <xf numFmtId="0" fontId="23" fillId="0" borderId="16" xfId="0" applyFont="1" applyBorder="1" applyAlignment="1">
      <alignment horizontal="left" vertical="top" wrapText="1"/>
    </xf>
    <xf numFmtId="0" fontId="23" fillId="0" borderId="27" xfId="0" applyFont="1" applyBorder="1" applyAlignment="1">
      <alignment horizontal="left" vertical="top" wrapText="1"/>
    </xf>
    <xf numFmtId="0" fontId="23" fillId="0" borderId="41" xfId="0" applyFont="1" applyBorder="1" applyAlignment="1">
      <alignment horizontal="left" vertical="top" wrapText="1"/>
    </xf>
    <xf numFmtId="0" fontId="23" fillId="0" borderId="19" xfId="0" applyFont="1" applyBorder="1" applyAlignment="1">
      <alignment horizontal="left" vertical="top" wrapText="1"/>
    </xf>
    <xf numFmtId="0" fontId="0" fillId="0" borderId="0" xfId="0" applyAlignment="1">
      <alignment vertical="top"/>
    </xf>
    <xf numFmtId="0" fontId="0" fillId="0" borderId="0" xfId="0" applyAlignment="1">
      <alignment horizontal="left" wrapText="1"/>
    </xf>
    <xf numFmtId="0" fontId="0" fillId="0" borderId="0" xfId="0" applyAlignment="1">
      <alignment horizontal="center" wrapText="1"/>
    </xf>
  </cellXfs>
  <cellStyles count="2">
    <cellStyle name="Comma" xfId="1" builtinId="3"/>
    <cellStyle name="Normal" xfId="0" builtinId="0"/>
  </cellStyles>
  <dxfs count="0"/>
  <tableStyles count="0" defaultTableStyle="TableStyleMedium2" defaultPivotStyle="PivotStyleLight16"/>
  <colors>
    <mruColors>
      <color rgb="FFFF5050"/>
      <color rgb="FFFF9933"/>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adopters per period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v>Smoothed adoption curve</c:v>
          </c:tx>
          <c:spPr>
            <a:ln w="19050" cap="rnd">
              <a:solidFill>
                <a:schemeClr val="dk1">
                  <a:tint val="88500"/>
                </a:schemeClr>
              </a:solidFill>
              <a:round/>
            </a:ln>
            <a:effectLst/>
          </c:spPr>
          <c:marker>
            <c:symbol val="none"/>
          </c:marker>
          <c:xVal>
            <c:numRef>
              <c:f>'Lecture example'!$B$13:$B$33</c:f>
              <c:numCache>
                <c:formatCode>General</c:formatCode>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numCache>
            </c:numRef>
          </c:xVal>
          <c:yVal>
            <c:numRef>
              <c:f>'Lecture example'!$C$13:$C$33</c:f>
              <c:numCache>
                <c:formatCode>_(* #,##0_);_(* \(#,##0\);_(* "-"??_);_(@_)</c:formatCode>
                <c:ptCount val="21"/>
                <c:pt idx="0">
                  <c:v>150</c:v>
                </c:pt>
                <c:pt idx="1">
                  <c:v>236.4</c:v>
                </c:pt>
                <c:pt idx="2">
                  <c:v>367.08570239999995</c:v>
                </c:pt>
                <c:pt idx="3">
                  <c:v>556.72469368072666</c:v>
                </c:pt>
                <c:pt idx="4">
                  <c:v>813.47400478734414</c:v>
                </c:pt>
                <c:pt idx="5">
                  <c:v>1121.7532484383989</c:v>
                </c:pt>
                <c:pt idx="6">
                  <c:v>1416.6090927121306</c:v>
                </c:pt>
                <c:pt idx="7">
                  <c:v>1573.2165545949065</c:v>
                </c:pt>
                <c:pt idx="8">
                  <c:v>1464.918525833169</c:v>
                </c:pt>
                <c:pt idx="9">
                  <c:v>1097.0383602070126</c:v>
                </c:pt>
                <c:pt idx="10">
                  <c:v>652.90883032704357</c:v>
                </c:pt>
                <c:pt idx="11">
                  <c:v>320.02917087491664</c:v>
                </c:pt>
                <c:pt idx="12">
                  <c:v>138.18308130186304</c:v>
                </c:pt>
                <c:pt idx="13">
                  <c:v>55.866042507754166</c:v>
                </c:pt>
                <c:pt idx="14">
                  <c:v>21.935638776386753</c:v>
                </c:pt>
                <c:pt idx="15">
                  <c:v>8.5105668623835324</c:v>
                </c:pt>
                <c:pt idx="16">
                  <c:v>3.2863742228172761</c:v>
                </c:pt>
                <c:pt idx="17">
                  <c:v>1.2667145271804459</c:v>
                </c:pt>
                <c:pt idx="18">
                  <c:v>0.48790196795037261</c:v>
                </c:pt>
                <c:pt idx="19">
                  <c:v>0.18787442681150571</c:v>
                </c:pt>
              </c:numCache>
            </c:numRef>
          </c:yVal>
          <c:smooth val="1"/>
          <c:extLst>
            <c:ext xmlns:c16="http://schemas.microsoft.com/office/drawing/2014/chart" uri="{C3380CC4-5D6E-409C-BE32-E72D297353CC}">
              <c16:uniqueId val="{00000000-D4B7-4F8E-9210-48C6D6B8012B}"/>
            </c:ext>
          </c:extLst>
        </c:ser>
        <c:dLbls>
          <c:showLegendKey val="0"/>
          <c:showVal val="0"/>
          <c:showCatName val="0"/>
          <c:showSerName val="0"/>
          <c:showPercent val="0"/>
          <c:showBubbleSize val="0"/>
        </c:dLbls>
        <c:axId val="290678384"/>
        <c:axId val="290720752"/>
      </c:scatterChart>
      <c:valAx>
        <c:axId val="290678384"/>
        <c:scaling>
          <c:orientation val="minMax"/>
          <c:max val="2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 (t)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0720752"/>
        <c:crosses val="autoZero"/>
        <c:crossBetween val="midCat"/>
      </c:valAx>
      <c:valAx>
        <c:axId val="290720752"/>
        <c:scaling>
          <c:orientation val="minMax"/>
        </c:scaling>
        <c:delete val="0"/>
        <c:axPos val="l"/>
        <c:numFmt formatCode="_(* #,##0_);_(* \(#,##0\);_(* &quot;-&quot;??_);_(@_)"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067838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NO. HHS Adopting Mobile Phone in China</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lineChart>
        <c:grouping val="standard"/>
        <c:varyColors val="0"/>
        <c:ser>
          <c:idx val="0"/>
          <c:order val="0"/>
          <c:tx>
            <c:strRef>
              <c:f>'Part A - Adoption projection '!$A$47</c:f>
              <c:strCache>
                <c:ptCount val="1"/>
                <c:pt idx="0">
                  <c:v>Year, t</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val>
            <c:numRef>
              <c:f>'Part A - Adoption projection '!$A$48:$A$63</c:f>
              <c:numCache>
                <c:formatCode>0</c:formatCode>
                <c:ptCount val="16"/>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numCache>
            </c:numRef>
          </c:val>
          <c:smooth val="0"/>
          <c:extLst>
            <c:ext xmlns:c16="http://schemas.microsoft.com/office/drawing/2014/chart" uri="{C3380CC4-5D6E-409C-BE32-E72D297353CC}">
              <c16:uniqueId val="{00000000-D1BF-4046-B5C7-23242D8208E3}"/>
            </c:ext>
          </c:extLst>
        </c:ser>
        <c:ser>
          <c:idx val="1"/>
          <c:order val="1"/>
          <c:tx>
            <c:v>Actual</c:v>
          </c:tx>
          <c:spPr>
            <a:ln w="34925" cap="rnd">
              <a:solidFill>
                <a:schemeClr val="accent2"/>
              </a:solidFill>
              <a:round/>
            </a:ln>
            <a:effectLst>
              <a:outerShdw blurRad="40000" dist="23000" dir="5400000" rotWithShape="0">
                <a:srgbClr val="000000">
                  <a:alpha val="35000"/>
                </a:srgbClr>
              </a:outerShdw>
            </a:effectLst>
          </c:spPr>
          <c:marker>
            <c:symbol val="none"/>
          </c:marker>
          <c:val>
            <c:numRef>
              <c:f>'Part A - Adoption projection '!$B$49:$B$63</c:f>
              <c:numCache>
                <c:formatCode>#,##0</c:formatCode>
                <c:ptCount val="15"/>
                <c:pt idx="1">
                  <c:v>32234280</c:v>
                </c:pt>
                <c:pt idx="2">
                  <c:v>41739320</c:v>
                </c:pt>
                <c:pt idx="3">
                  <c:v>43603010</c:v>
                </c:pt>
                <c:pt idx="4">
                  <c:v>43994830</c:v>
                </c:pt>
                <c:pt idx="5">
                  <c:v>52424510</c:v>
                </c:pt>
                <c:pt idx="6">
                  <c:v>40318820</c:v>
                </c:pt>
                <c:pt idx="7">
                  <c:v>31671030</c:v>
                </c:pt>
                <c:pt idx="8">
                  <c:v>23462640</c:v>
                </c:pt>
                <c:pt idx="9">
                  <c:v>18077410</c:v>
                </c:pt>
                <c:pt idx="10">
                  <c:v>14842350</c:v>
                </c:pt>
                <c:pt idx="11">
                  <c:v>12392260</c:v>
                </c:pt>
                <c:pt idx="12">
                  <c:v>10771680</c:v>
                </c:pt>
                <c:pt idx="13">
                  <c:v>9489650</c:v>
                </c:pt>
                <c:pt idx="14">
                  <c:v>9021230</c:v>
                </c:pt>
              </c:numCache>
            </c:numRef>
          </c:val>
          <c:smooth val="0"/>
          <c:extLst>
            <c:ext xmlns:c16="http://schemas.microsoft.com/office/drawing/2014/chart" uri="{C3380CC4-5D6E-409C-BE32-E72D297353CC}">
              <c16:uniqueId val="{00000001-D1BF-4046-B5C7-23242D8208E3}"/>
            </c:ext>
          </c:extLst>
        </c:ser>
        <c:ser>
          <c:idx val="2"/>
          <c:order val="2"/>
          <c:tx>
            <c:v>Projected</c:v>
          </c:tx>
          <c:spPr>
            <a:ln w="34925" cap="rnd">
              <a:solidFill>
                <a:schemeClr val="accent3"/>
              </a:solidFill>
              <a:round/>
            </a:ln>
            <a:effectLst>
              <a:outerShdw blurRad="40000" dist="23000" dir="5400000" rotWithShape="0">
                <a:srgbClr val="000000">
                  <a:alpha val="35000"/>
                </a:srgbClr>
              </a:outerShdw>
            </a:effectLst>
          </c:spPr>
          <c:marker>
            <c:symbol val="none"/>
          </c:marker>
          <c:val>
            <c:numRef>
              <c:f>'Part A - Adoption projection '!$D$49:$D$63</c:f>
              <c:numCache>
                <c:formatCode>#,##0</c:formatCode>
                <c:ptCount val="15"/>
                <c:pt idx="1">
                  <c:v>32234280</c:v>
                </c:pt>
                <c:pt idx="2">
                  <c:v>41739320</c:v>
                </c:pt>
                <c:pt idx="3">
                  <c:v>43603010</c:v>
                </c:pt>
                <c:pt idx="4">
                  <c:v>43994830</c:v>
                </c:pt>
                <c:pt idx="5">
                  <c:v>52424510</c:v>
                </c:pt>
                <c:pt idx="6">
                  <c:v>40318820</c:v>
                </c:pt>
                <c:pt idx="7">
                  <c:v>31671030</c:v>
                </c:pt>
                <c:pt idx="8">
                  <c:v>23462640</c:v>
                </c:pt>
                <c:pt idx="9">
                  <c:v>18077410</c:v>
                </c:pt>
                <c:pt idx="10">
                  <c:v>14842350</c:v>
                </c:pt>
                <c:pt idx="11">
                  <c:v>7144429.4774991684</c:v>
                </c:pt>
                <c:pt idx="12">
                  <c:v>4419004.9020435298</c:v>
                </c:pt>
                <c:pt idx="13">
                  <c:v>2688627.2600861462</c:v>
                </c:pt>
                <c:pt idx="14">
                  <c:v>1619131.8213981807</c:v>
                </c:pt>
              </c:numCache>
            </c:numRef>
          </c:val>
          <c:smooth val="0"/>
          <c:extLst>
            <c:ext xmlns:c16="http://schemas.microsoft.com/office/drawing/2014/chart" uri="{C3380CC4-5D6E-409C-BE32-E72D297353CC}">
              <c16:uniqueId val="{00000002-D1BF-4046-B5C7-23242D8208E3}"/>
            </c:ext>
          </c:extLst>
        </c:ser>
        <c:dLbls>
          <c:showLegendKey val="0"/>
          <c:showVal val="0"/>
          <c:showCatName val="0"/>
          <c:showSerName val="0"/>
          <c:showPercent val="0"/>
          <c:showBubbleSize val="0"/>
        </c:dLbls>
        <c:smooth val="0"/>
        <c:axId val="1234910991"/>
        <c:axId val="1175511359"/>
      </c:lineChart>
      <c:catAx>
        <c:axId val="1234910991"/>
        <c:scaling>
          <c:orientation val="minMax"/>
        </c:scaling>
        <c:delete val="0"/>
        <c:axPos val="b"/>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75511359"/>
        <c:crosses val="autoZero"/>
        <c:auto val="1"/>
        <c:lblAlgn val="ctr"/>
        <c:lblOffset val="100"/>
        <c:noMultiLvlLbl val="0"/>
      </c:catAx>
      <c:valAx>
        <c:axId val="1175511359"/>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349109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NO. HHS Adopting Mobile Phone in India</a:t>
            </a:r>
            <a:endParaRPr lang="en-AU"/>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lineChart>
        <c:grouping val="standard"/>
        <c:varyColors val="0"/>
        <c:ser>
          <c:idx val="0"/>
          <c:order val="0"/>
          <c:tx>
            <c:strRef>
              <c:f>'Part A - Adoption projection '!$F$47</c:f>
              <c:strCache>
                <c:ptCount val="1"/>
                <c:pt idx="0">
                  <c:v>Year, t</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val>
            <c:numRef>
              <c:f>'Part A - Adoption projection '!$F$48:$F$63</c:f>
              <c:numCache>
                <c:formatCode>0</c:formatCode>
                <c:ptCount val="16"/>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numCache>
            </c:numRef>
          </c:val>
          <c:smooth val="0"/>
          <c:extLst>
            <c:ext xmlns:c16="http://schemas.microsoft.com/office/drawing/2014/chart" uri="{C3380CC4-5D6E-409C-BE32-E72D297353CC}">
              <c16:uniqueId val="{00000000-5413-3744-9BBE-C04312698248}"/>
            </c:ext>
          </c:extLst>
        </c:ser>
        <c:ser>
          <c:idx val="1"/>
          <c:order val="1"/>
          <c:tx>
            <c:v>Actual</c:v>
          </c:tx>
          <c:spPr>
            <a:ln w="34925" cap="rnd">
              <a:solidFill>
                <a:schemeClr val="accent2"/>
              </a:solidFill>
              <a:round/>
            </a:ln>
            <a:effectLst>
              <a:outerShdw blurRad="40000" dist="23000" dir="5400000" rotWithShape="0">
                <a:srgbClr val="000000">
                  <a:alpha val="35000"/>
                </a:srgbClr>
              </a:outerShdw>
            </a:effectLst>
          </c:spPr>
          <c:marker>
            <c:symbol val="none"/>
          </c:marker>
          <c:val>
            <c:numRef>
              <c:f>'Part A - Adoption projection '!$G$49:$G$63</c:f>
              <c:numCache>
                <c:formatCode>#,##0</c:formatCode>
                <c:ptCount val="15"/>
                <c:pt idx="1">
                  <c:v>1954280</c:v>
                </c:pt>
                <c:pt idx="2">
                  <c:v>4627750</c:v>
                </c:pt>
                <c:pt idx="3">
                  <c:v>8510860</c:v>
                </c:pt>
                <c:pt idx="4">
                  <c:v>9758030</c:v>
                </c:pt>
                <c:pt idx="5">
                  <c:v>11936110</c:v>
                </c:pt>
                <c:pt idx="6">
                  <c:v>18846920</c:v>
                </c:pt>
                <c:pt idx="7">
                  <c:v>18408100</c:v>
                </c:pt>
                <c:pt idx="8">
                  <c:v>19736450</c:v>
                </c:pt>
                <c:pt idx="9">
                  <c:v>18540000</c:v>
                </c:pt>
                <c:pt idx="10">
                  <c:v>21067130</c:v>
                </c:pt>
                <c:pt idx="11">
                  <c:v>21768310</c:v>
                </c:pt>
                <c:pt idx="12">
                  <c:v>12891690</c:v>
                </c:pt>
                <c:pt idx="13">
                  <c:v>13755970</c:v>
                </c:pt>
                <c:pt idx="14">
                  <c:v>12263910</c:v>
                </c:pt>
              </c:numCache>
            </c:numRef>
          </c:val>
          <c:smooth val="0"/>
          <c:extLst>
            <c:ext xmlns:c16="http://schemas.microsoft.com/office/drawing/2014/chart" uri="{C3380CC4-5D6E-409C-BE32-E72D297353CC}">
              <c16:uniqueId val="{00000001-5413-3744-9BBE-C04312698248}"/>
            </c:ext>
          </c:extLst>
        </c:ser>
        <c:ser>
          <c:idx val="2"/>
          <c:order val="2"/>
          <c:tx>
            <c:v>Projected</c:v>
          </c:tx>
          <c:spPr>
            <a:ln w="34925" cap="rnd">
              <a:solidFill>
                <a:schemeClr val="accent3"/>
              </a:solidFill>
              <a:round/>
            </a:ln>
            <a:effectLst>
              <a:outerShdw blurRad="40000" dist="23000" dir="5400000" rotWithShape="0">
                <a:srgbClr val="000000">
                  <a:alpha val="35000"/>
                </a:srgbClr>
              </a:outerShdw>
            </a:effectLst>
          </c:spPr>
          <c:marker>
            <c:symbol val="none"/>
          </c:marker>
          <c:val>
            <c:numRef>
              <c:f>'Part A - Adoption projection '!$I$49:$I$63</c:f>
              <c:numCache>
                <c:formatCode>#,##0</c:formatCode>
                <c:ptCount val="15"/>
                <c:pt idx="1">
                  <c:v>1954280</c:v>
                </c:pt>
                <c:pt idx="2">
                  <c:v>4627750</c:v>
                </c:pt>
                <c:pt idx="3">
                  <c:v>8510860</c:v>
                </c:pt>
                <c:pt idx="4">
                  <c:v>9758030</c:v>
                </c:pt>
                <c:pt idx="5">
                  <c:v>11936110</c:v>
                </c:pt>
                <c:pt idx="6">
                  <c:v>18846920</c:v>
                </c:pt>
                <c:pt idx="7">
                  <c:v>18408100</c:v>
                </c:pt>
                <c:pt idx="8">
                  <c:v>19736450</c:v>
                </c:pt>
                <c:pt idx="9">
                  <c:v>18540000</c:v>
                </c:pt>
                <c:pt idx="10">
                  <c:v>21067130</c:v>
                </c:pt>
                <c:pt idx="11">
                  <c:v>15375603.270416619</c:v>
                </c:pt>
                <c:pt idx="12">
                  <c:v>11263135.359623469</c:v>
                </c:pt>
                <c:pt idx="13">
                  <c:v>7541138.9468846144</c:v>
                </c:pt>
                <c:pt idx="14">
                  <c:v>4713786.9032312399</c:v>
                </c:pt>
              </c:numCache>
            </c:numRef>
          </c:val>
          <c:smooth val="0"/>
          <c:extLst>
            <c:ext xmlns:c16="http://schemas.microsoft.com/office/drawing/2014/chart" uri="{C3380CC4-5D6E-409C-BE32-E72D297353CC}">
              <c16:uniqueId val="{00000002-5413-3744-9BBE-C04312698248}"/>
            </c:ext>
          </c:extLst>
        </c:ser>
        <c:dLbls>
          <c:showLegendKey val="0"/>
          <c:showVal val="0"/>
          <c:showCatName val="0"/>
          <c:showSerName val="0"/>
          <c:showPercent val="0"/>
          <c:showBubbleSize val="0"/>
        </c:dLbls>
        <c:smooth val="0"/>
        <c:axId val="1215189663"/>
        <c:axId val="1252387279"/>
      </c:lineChart>
      <c:catAx>
        <c:axId val="1215189663"/>
        <c:scaling>
          <c:orientation val="minMax"/>
        </c:scaling>
        <c:delete val="0"/>
        <c:axPos val="b"/>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52387279"/>
        <c:crosses val="autoZero"/>
        <c:auto val="1"/>
        <c:lblAlgn val="ctr"/>
        <c:lblOffset val="100"/>
        <c:noMultiLvlLbl val="0"/>
      </c:catAx>
      <c:valAx>
        <c:axId val="1252387279"/>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15189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Cumulative adoption in Indonesia</a:t>
            </a:r>
          </a:p>
        </c:rich>
      </c:tx>
      <c:overlay val="0"/>
    </c:title>
    <c:autoTitleDeleted val="0"/>
    <c:plotArea>
      <c:layout>
        <c:manualLayout>
          <c:layoutTarget val="inner"/>
          <c:xMode val="edge"/>
          <c:yMode val="edge"/>
          <c:x val="0.15247854902042257"/>
          <c:y val="0.15814602720114532"/>
          <c:w val="0.81029169177071858"/>
          <c:h val="0.74161021738311417"/>
        </c:manualLayout>
      </c:layout>
      <c:lineChart>
        <c:grouping val="standard"/>
        <c:varyColors val="0"/>
        <c:ser>
          <c:idx val="0"/>
          <c:order val="0"/>
          <c:marker>
            <c:symbol val="none"/>
          </c:marker>
          <c:cat>
            <c:numLit>
              <c:formatCode>General</c:formatCode>
              <c:ptCount val="1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numLit>
          </c:cat>
          <c:val>
            <c:numLit>
              <c:formatCode>General</c:formatCode>
              <c:ptCount val="16"/>
              <c:pt idx="0">
                <c:v>18096.000000000091</c:v>
              </c:pt>
              <c:pt idx="1">
                <c:v>24528</c:v>
              </c:pt>
              <c:pt idx="2">
                <c:v>35546.00000000016</c:v>
              </c:pt>
              <c:pt idx="3">
                <c:v>53437.999999999993</c:v>
              </c:pt>
              <c:pt idx="4">
                <c:v>78023.999999999811</c:v>
              </c:pt>
              <c:pt idx="5">
                <c:v>210642.99999999997</c:v>
              </c:pt>
              <c:pt idx="6">
                <c:v>562516.99999999884</c:v>
              </c:pt>
              <c:pt idx="7">
                <c:v>916173.00000000081</c:v>
              </c:pt>
              <c:pt idx="8">
                <c:v>1065819.9999999977</c:v>
              </c:pt>
              <c:pt idx="9">
                <c:v>2220968.9999999967</c:v>
              </c:pt>
              <c:pt idx="10">
                <c:v>3669327.000000007</c:v>
              </c:pt>
              <c:pt idx="11">
                <c:v>6520946.9999999963</c:v>
              </c:pt>
              <c:pt idx="12">
                <c:v>11700000.000000022</c:v>
              </c:pt>
              <c:pt idx="13">
                <c:v>18495249.999999978</c:v>
              </c:pt>
              <c:pt idx="14">
                <c:v>30336610.000000071</c:v>
              </c:pt>
              <c:pt idx="15">
                <c:v>46909970.000000097</c:v>
              </c:pt>
            </c:numLit>
          </c:val>
          <c:smooth val="0"/>
          <c:extLst>
            <c:ext xmlns:c16="http://schemas.microsoft.com/office/drawing/2014/chart" uri="{C3380CC4-5D6E-409C-BE32-E72D297353CC}">
              <c16:uniqueId val="{00000000-4CE6-46FD-8106-2A85A40D4AD0}"/>
            </c:ext>
          </c:extLst>
        </c:ser>
        <c:dLbls>
          <c:showLegendKey val="0"/>
          <c:showVal val="0"/>
          <c:showCatName val="0"/>
          <c:showSerName val="0"/>
          <c:showPercent val="0"/>
          <c:showBubbleSize val="0"/>
        </c:dLbls>
        <c:smooth val="0"/>
        <c:axId val="291316952"/>
        <c:axId val="291317344"/>
      </c:lineChart>
      <c:catAx>
        <c:axId val="291316952"/>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91317344"/>
        <c:crosses val="autoZero"/>
        <c:auto val="1"/>
        <c:lblAlgn val="ctr"/>
        <c:lblOffset val="100"/>
        <c:noMultiLvlLbl val="0"/>
      </c:catAx>
      <c:valAx>
        <c:axId val="291317344"/>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91316952"/>
        <c:crosses val="autoZero"/>
        <c:crossBetween val="midCat"/>
        <c:dispUnits>
          <c:builtInUnit val="millions"/>
          <c:dispUnitsLbl/>
        </c:dispUnits>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Adoption in Australia</a:t>
            </a:r>
          </a:p>
        </c:rich>
      </c:tx>
      <c:overlay val="0"/>
    </c:title>
    <c:autoTitleDeleted val="0"/>
    <c:plotArea>
      <c:layout/>
      <c:lineChart>
        <c:grouping val="standard"/>
        <c:varyColors val="0"/>
        <c:ser>
          <c:idx val="0"/>
          <c:order val="0"/>
          <c:marker>
            <c:symbol val="none"/>
          </c:marker>
          <c:cat>
            <c:numLit>
              <c:formatCode>General</c:formatCode>
              <c:ptCount val="1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numLit>
          </c:cat>
          <c:val>
            <c:numLit>
              <c:formatCode>General</c:formatCode>
              <c:ptCount val="15"/>
              <c:pt idx="0">
                <c:v>106515.99999999983</c:v>
              </c:pt>
              <c:pt idx="1">
                <c:v>205541.00000000006</c:v>
              </c:pt>
              <c:pt idx="2">
                <c:v>192999.99999999994</c:v>
              </c:pt>
              <c:pt idx="3">
                <c:v>530000.00000000093</c:v>
              </c:pt>
              <c:pt idx="4">
                <c:v>1022000.0000000021</c:v>
              </c:pt>
              <c:pt idx="5">
                <c:v>1747999.9999999995</c:v>
              </c:pt>
              <c:pt idx="6">
                <c:v>588000.0000000014</c:v>
              </c:pt>
              <c:pt idx="7">
                <c:v>339999.99999998882</c:v>
              </c:pt>
              <c:pt idx="8">
                <c:v>1397000.0000000112</c:v>
              </c:pt>
              <c:pt idx="9">
                <c:v>2246999.9999999907</c:v>
              </c:pt>
              <c:pt idx="10">
                <c:v>2570000.0000000149</c:v>
              </c:pt>
              <c:pt idx="11">
                <c:v>1442999.9999999963</c:v>
              </c:pt>
              <c:pt idx="12">
                <c:v>1771999.9999999944</c:v>
              </c:pt>
              <c:pt idx="13">
                <c:v>2133000</c:v>
              </c:pt>
              <c:pt idx="14">
                <c:v>1939999.9999999925</c:v>
              </c:pt>
            </c:numLit>
          </c:val>
          <c:smooth val="0"/>
          <c:extLst>
            <c:ext xmlns:c16="http://schemas.microsoft.com/office/drawing/2014/chart" uri="{C3380CC4-5D6E-409C-BE32-E72D297353CC}">
              <c16:uniqueId val="{00000000-1CA9-4FDF-8D2C-5CDF9F446CA8}"/>
            </c:ext>
          </c:extLst>
        </c:ser>
        <c:dLbls>
          <c:showLegendKey val="0"/>
          <c:showVal val="0"/>
          <c:showCatName val="0"/>
          <c:showSerName val="0"/>
          <c:showPercent val="0"/>
          <c:showBubbleSize val="0"/>
        </c:dLbls>
        <c:smooth val="0"/>
        <c:axId val="225353104"/>
        <c:axId val="225353496"/>
      </c:lineChart>
      <c:catAx>
        <c:axId val="225353104"/>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5353496"/>
        <c:crosses val="autoZero"/>
        <c:auto val="1"/>
        <c:lblAlgn val="ctr"/>
        <c:lblOffset val="100"/>
        <c:noMultiLvlLbl val="0"/>
      </c:catAx>
      <c:valAx>
        <c:axId val="225353496"/>
        <c:scaling>
          <c:orientation val="minMax"/>
        </c:scaling>
        <c:delete val="0"/>
        <c:axPos val="l"/>
        <c:numFmt formatCode="#,##0.0" sourceLinked="0"/>
        <c:majorTickMark val="out"/>
        <c:minorTickMark val="none"/>
        <c:tickLblPos val="nextTo"/>
        <c:spPr>
          <a:ln/>
        </c:spPr>
        <c:txPr>
          <a:bodyPr/>
          <a:lstStyle/>
          <a:p>
            <a:pPr>
              <a:defRPr sz="800"/>
            </a:pPr>
            <a:endParaRPr lang="en-US"/>
          </a:p>
        </c:txPr>
        <c:crossAx val="225353104"/>
        <c:crosses val="autoZero"/>
        <c:crossBetween val="midCat"/>
        <c:dispUnits>
          <c:builtInUnit val="millions"/>
          <c:dispUnitsLbl/>
        </c:dispUnits>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Adoption in USA</a:t>
            </a:r>
          </a:p>
        </c:rich>
      </c:tx>
      <c:overlay val="0"/>
    </c:title>
    <c:autoTitleDeleted val="0"/>
    <c:plotArea>
      <c:layout>
        <c:manualLayout>
          <c:layoutTarget val="inner"/>
          <c:xMode val="edge"/>
          <c:yMode val="edge"/>
          <c:x val="0.12573946935752445"/>
          <c:y val="0.20312239195906964"/>
          <c:w val="0.82326632453131487"/>
          <c:h val="0.70774520120468809"/>
        </c:manualLayout>
      </c:layout>
      <c:lineChart>
        <c:grouping val="standard"/>
        <c:varyColors val="0"/>
        <c:ser>
          <c:idx val="0"/>
          <c:order val="0"/>
          <c:marker>
            <c:symbol val="none"/>
          </c:marker>
          <c:cat>
            <c:numLit>
              <c:formatCode>General</c:formatCode>
              <c:ptCount val="1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numLit>
          </c:cat>
          <c:val>
            <c:numLit>
              <c:formatCode>General</c:formatCode>
              <c:ptCount val="15"/>
              <c:pt idx="0">
                <c:v>2274092.9999999842</c:v>
              </c:pt>
              <c:pt idx="1">
                <c:v>3475602.0000000149</c:v>
              </c:pt>
              <c:pt idx="2">
                <c:v>4976709.9999999981</c:v>
              </c:pt>
              <c:pt idx="3">
                <c:v>8124959.999999987</c:v>
              </c:pt>
              <c:pt idx="4">
                <c:v>9651240.0000001267</c:v>
              </c:pt>
              <c:pt idx="5">
                <c:v>10257329.999999829</c:v>
              </c:pt>
              <c:pt idx="6">
                <c:v>11269299.99999997</c:v>
              </c:pt>
              <c:pt idx="7">
                <c:v>13897030.000000007</c:v>
              </c:pt>
              <c:pt idx="8">
                <c:v>16837680.00000003</c:v>
              </c:pt>
              <c:pt idx="9">
                <c:v>23431000.000000119</c:v>
              </c:pt>
              <c:pt idx="10">
                <c:v>18896500.000000015</c:v>
              </c:pt>
              <c:pt idx="11">
                <c:v>12392300</c:v>
              </c:pt>
              <c:pt idx="12">
                <c:v>17955199.999999881</c:v>
              </c:pt>
              <c:pt idx="13">
                <c:v>23678000.000000119</c:v>
              </c:pt>
              <c:pt idx="14">
                <c:v>19250000</c:v>
              </c:pt>
            </c:numLit>
          </c:val>
          <c:smooth val="0"/>
          <c:extLst>
            <c:ext xmlns:c16="http://schemas.microsoft.com/office/drawing/2014/chart" uri="{C3380CC4-5D6E-409C-BE32-E72D297353CC}">
              <c16:uniqueId val="{00000000-3CBC-4986-95A7-FA9B17365363}"/>
            </c:ext>
          </c:extLst>
        </c:ser>
        <c:dLbls>
          <c:showLegendKey val="0"/>
          <c:showVal val="0"/>
          <c:showCatName val="0"/>
          <c:showSerName val="0"/>
          <c:showPercent val="0"/>
          <c:showBubbleSize val="0"/>
        </c:dLbls>
        <c:smooth val="0"/>
        <c:axId val="226296560"/>
        <c:axId val="226296952"/>
      </c:lineChart>
      <c:catAx>
        <c:axId val="226296560"/>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6296952"/>
        <c:crosses val="autoZero"/>
        <c:auto val="1"/>
        <c:lblAlgn val="ctr"/>
        <c:lblOffset val="100"/>
        <c:noMultiLvlLbl val="0"/>
      </c:catAx>
      <c:valAx>
        <c:axId val="226296952"/>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6296560"/>
        <c:crosses val="autoZero"/>
        <c:crossBetween val="midCat"/>
        <c:dispUnits>
          <c:builtInUnit val="millions"/>
          <c:dispUnitsLbl/>
        </c:dispUnits>
      </c:valAx>
    </c:plotArea>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Adoption in China</a:t>
            </a:r>
          </a:p>
        </c:rich>
      </c:tx>
      <c:overlay val="0"/>
    </c:title>
    <c:autoTitleDeleted val="0"/>
    <c:plotArea>
      <c:layout>
        <c:manualLayout>
          <c:layoutTarget val="inner"/>
          <c:xMode val="edge"/>
          <c:yMode val="edge"/>
          <c:x val="0.12383933282978261"/>
          <c:y val="0.19435362150170027"/>
          <c:w val="0.82593706995561167"/>
          <c:h val="0.71630812314742409"/>
        </c:manualLayout>
      </c:layout>
      <c:lineChart>
        <c:grouping val="standard"/>
        <c:varyColors val="0"/>
        <c:ser>
          <c:idx val="0"/>
          <c:order val="0"/>
          <c:marker>
            <c:symbol val="none"/>
          </c:marker>
          <c:cat>
            <c:numLit>
              <c:formatCode>General</c:formatCode>
              <c:ptCount val="1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numLit>
          </c:cat>
          <c:val>
            <c:numLit>
              <c:formatCode>General</c:formatCode>
              <c:ptCount val="15"/>
              <c:pt idx="0">
                <c:v>29224.999999999982</c:v>
              </c:pt>
              <c:pt idx="1">
                <c:v>129398.99999999971</c:v>
              </c:pt>
              <c:pt idx="2">
                <c:v>461057.00000000087</c:v>
              </c:pt>
              <c:pt idx="3">
                <c:v>929999.99999999406</c:v>
              </c:pt>
              <c:pt idx="4">
                <c:v>2061000.0000000054</c:v>
              </c:pt>
              <c:pt idx="5">
                <c:v>3223999.9999999972</c:v>
              </c:pt>
              <c:pt idx="6">
                <c:v>6379999.9999999451</c:v>
              </c:pt>
              <c:pt idx="7">
                <c:v>10630000.000000114</c:v>
              </c:pt>
              <c:pt idx="8">
                <c:v>19432999.999999914</c:v>
              </c:pt>
              <c:pt idx="9">
                <c:v>41964000</c:v>
              </c:pt>
              <c:pt idx="10">
                <c:v>59560000.000000447</c:v>
              </c:pt>
              <c:pt idx="11">
                <c:v>61184999.999999493</c:v>
              </c:pt>
              <c:pt idx="12">
                <c:v>63947999.999999553</c:v>
              </c:pt>
              <c:pt idx="13">
                <c:v>64871000.000000775</c:v>
              </c:pt>
              <c:pt idx="14">
                <c:v>58604000.000000358</c:v>
              </c:pt>
            </c:numLit>
          </c:val>
          <c:smooth val="0"/>
          <c:extLst>
            <c:ext xmlns:c16="http://schemas.microsoft.com/office/drawing/2014/chart" uri="{C3380CC4-5D6E-409C-BE32-E72D297353CC}">
              <c16:uniqueId val="{00000000-16A8-47F2-859B-9D82B9EEEE0F}"/>
            </c:ext>
          </c:extLst>
        </c:ser>
        <c:dLbls>
          <c:showLegendKey val="0"/>
          <c:showVal val="0"/>
          <c:showCatName val="0"/>
          <c:showSerName val="0"/>
          <c:showPercent val="0"/>
          <c:showBubbleSize val="0"/>
        </c:dLbls>
        <c:smooth val="0"/>
        <c:axId val="225351536"/>
        <c:axId val="225351144"/>
      </c:lineChart>
      <c:catAx>
        <c:axId val="225351536"/>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5351144"/>
        <c:crosses val="autoZero"/>
        <c:auto val="1"/>
        <c:lblAlgn val="ctr"/>
        <c:lblOffset val="100"/>
        <c:noMultiLvlLbl val="0"/>
      </c:catAx>
      <c:valAx>
        <c:axId val="225351144"/>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5351536"/>
        <c:crosses val="autoZero"/>
        <c:crossBetween val="midCat"/>
        <c:dispUnits>
          <c:builtInUnit val="millions"/>
          <c:dispUnitsLbl/>
        </c:dispUnits>
      </c:valAx>
    </c:plotArea>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Adoption in Indonesia</a:t>
            </a:r>
          </a:p>
        </c:rich>
      </c:tx>
      <c:overlay val="0"/>
    </c:title>
    <c:autoTitleDeleted val="0"/>
    <c:plotArea>
      <c:layout>
        <c:manualLayout>
          <c:layoutTarget val="inner"/>
          <c:xMode val="edge"/>
          <c:yMode val="edge"/>
          <c:x val="0.15648840769903763"/>
          <c:y val="0.19958065036859002"/>
          <c:w val="0.81295603674540684"/>
          <c:h val="0.69860276577045177"/>
        </c:manualLayout>
      </c:layout>
      <c:lineChart>
        <c:grouping val="standard"/>
        <c:varyColors val="0"/>
        <c:ser>
          <c:idx val="0"/>
          <c:order val="0"/>
          <c:marker>
            <c:symbol val="none"/>
          </c:marker>
          <c:cat>
            <c:numLit>
              <c:formatCode>General</c:formatCode>
              <c:ptCount val="15"/>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numLit>
          </c:cat>
          <c:val>
            <c:numLit>
              <c:formatCode>General</c:formatCode>
              <c:ptCount val="15"/>
              <c:pt idx="0">
                <c:v>6431.9999999999091</c:v>
              </c:pt>
              <c:pt idx="1">
                <c:v>11018.00000000016</c:v>
              </c:pt>
              <c:pt idx="2">
                <c:v>17891.999999999833</c:v>
              </c:pt>
              <c:pt idx="3">
                <c:v>24585.999999999818</c:v>
              </c:pt>
              <c:pt idx="4">
                <c:v>132619.00000000017</c:v>
              </c:pt>
              <c:pt idx="5">
                <c:v>351873.99999999884</c:v>
              </c:pt>
              <c:pt idx="6">
                <c:v>353656.00000000198</c:v>
              </c:pt>
              <c:pt idx="7">
                <c:v>149646.99999999686</c:v>
              </c:pt>
              <c:pt idx="8">
                <c:v>1155148.9999999991</c:v>
              </c:pt>
              <c:pt idx="9">
                <c:v>1448358.0000000102</c:v>
              </c:pt>
              <c:pt idx="10">
                <c:v>2851619.9999999893</c:v>
              </c:pt>
              <c:pt idx="11">
                <c:v>5179053.0000000261</c:v>
              </c:pt>
              <c:pt idx="12">
                <c:v>6795249.9999999553</c:v>
              </c:pt>
              <c:pt idx="13">
                <c:v>11841360.000000093</c:v>
              </c:pt>
              <c:pt idx="14">
                <c:v>16573360.000000026</c:v>
              </c:pt>
            </c:numLit>
          </c:val>
          <c:smooth val="0"/>
          <c:extLst>
            <c:ext xmlns:c16="http://schemas.microsoft.com/office/drawing/2014/chart" uri="{C3380CC4-5D6E-409C-BE32-E72D297353CC}">
              <c16:uniqueId val="{00000000-2533-4D29-9596-0A12857333EC}"/>
            </c:ext>
          </c:extLst>
        </c:ser>
        <c:dLbls>
          <c:showLegendKey val="0"/>
          <c:showVal val="0"/>
          <c:showCatName val="0"/>
          <c:showSerName val="0"/>
          <c:showPercent val="0"/>
          <c:showBubbleSize val="0"/>
        </c:dLbls>
        <c:smooth val="0"/>
        <c:axId val="226039848"/>
        <c:axId val="226040240"/>
      </c:lineChart>
      <c:catAx>
        <c:axId val="226039848"/>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6040240"/>
        <c:crosses val="autoZero"/>
        <c:auto val="1"/>
        <c:lblAlgn val="ctr"/>
        <c:lblOffset val="100"/>
        <c:noMultiLvlLbl val="0"/>
      </c:catAx>
      <c:valAx>
        <c:axId val="226040240"/>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6039848"/>
        <c:crosses val="autoZero"/>
        <c:crossBetween val="midCat"/>
        <c:dispUnits>
          <c:builtInUnit val="millions"/>
          <c:dispUnitsLbl/>
        </c:dispUnits>
      </c:valAx>
    </c:plotArea>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Cumulative adoption in Australia</a:t>
            </a:r>
          </a:p>
        </c:rich>
      </c:tx>
      <c:overlay val="0"/>
    </c:title>
    <c:autoTitleDeleted val="0"/>
    <c:plotArea>
      <c:layout>
        <c:manualLayout>
          <c:layoutTarget val="inner"/>
          <c:xMode val="edge"/>
          <c:yMode val="edge"/>
          <c:x val="0.12383933282978261"/>
          <c:y val="0.16305052179482346"/>
          <c:w val="0.82593706995561167"/>
          <c:h val="0.73483592660965225"/>
        </c:manualLayout>
      </c:layout>
      <c:lineChart>
        <c:grouping val="standard"/>
        <c:varyColors val="0"/>
        <c:ser>
          <c:idx val="0"/>
          <c:order val="0"/>
          <c:marker>
            <c:symbol val="none"/>
          </c:marker>
          <c:cat>
            <c:numLit>
              <c:formatCode>General</c:formatCode>
              <c:ptCount val="1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numLit>
          </c:cat>
          <c:val>
            <c:numLit>
              <c:formatCode>General</c:formatCode>
              <c:ptCount val="16"/>
              <c:pt idx="0">
                <c:v>184942.99999999994</c:v>
              </c:pt>
              <c:pt idx="1">
                <c:v>291458.99999999977</c:v>
              </c:pt>
              <c:pt idx="2">
                <c:v>496999.99999999983</c:v>
              </c:pt>
              <c:pt idx="3">
                <c:v>689999.99999999977</c:v>
              </c:pt>
              <c:pt idx="4">
                <c:v>1220000.0000000007</c:v>
              </c:pt>
              <c:pt idx="5">
                <c:v>2242000.0000000028</c:v>
              </c:pt>
              <c:pt idx="6">
                <c:v>3990000.0000000023</c:v>
              </c:pt>
              <c:pt idx="7">
                <c:v>4578000.0000000037</c:v>
              </c:pt>
              <c:pt idx="8">
                <c:v>4917999.9999999925</c:v>
              </c:pt>
              <c:pt idx="9">
                <c:v>6315000.0000000037</c:v>
              </c:pt>
              <c:pt idx="10">
                <c:v>8561999.9999999944</c:v>
              </c:pt>
              <c:pt idx="11">
                <c:v>11132000.000000009</c:v>
              </c:pt>
              <c:pt idx="12">
                <c:v>12575000.000000006</c:v>
              </c:pt>
              <c:pt idx="13">
                <c:v>14347000</c:v>
              </c:pt>
              <c:pt idx="14">
                <c:v>16480000</c:v>
              </c:pt>
              <c:pt idx="15">
                <c:v>18419999.999999993</c:v>
              </c:pt>
            </c:numLit>
          </c:val>
          <c:smooth val="0"/>
          <c:extLst>
            <c:ext xmlns:c16="http://schemas.microsoft.com/office/drawing/2014/chart" uri="{C3380CC4-5D6E-409C-BE32-E72D297353CC}">
              <c16:uniqueId val="{00000000-F3C6-4D34-8D30-2E7F4CEAEA89}"/>
            </c:ext>
          </c:extLst>
        </c:ser>
        <c:dLbls>
          <c:showLegendKey val="0"/>
          <c:showVal val="0"/>
          <c:showCatName val="0"/>
          <c:showSerName val="0"/>
          <c:showPercent val="0"/>
          <c:showBubbleSize val="0"/>
        </c:dLbls>
        <c:smooth val="0"/>
        <c:axId val="226295384"/>
        <c:axId val="226295776"/>
      </c:lineChart>
      <c:catAx>
        <c:axId val="226295384"/>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6295776"/>
        <c:crosses val="autoZero"/>
        <c:auto val="1"/>
        <c:lblAlgn val="ctr"/>
        <c:lblOffset val="100"/>
        <c:noMultiLvlLbl val="0"/>
      </c:catAx>
      <c:valAx>
        <c:axId val="226295776"/>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6295384"/>
        <c:crosses val="autoZero"/>
        <c:crossBetween val="midCat"/>
        <c:dispUnits>
          <c:builtInUnit val="millions"/>
          <c:dispUnitsLbl/>
        </c:dispUnits>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Cumulative adoption in USA</a:t>
            </a:r>
          </a:p>
        </c:rich>
      </c:tx>
      <c:overlay val="0"/>
    </c:title>
    <c:autoTitleDeleted val="0"/>
    <c:plotArea>
      <c:layout>
        <c:manualLayout>
          <c:layoutTarget val="inner"/>
          <c:xMode val="edge"/>
          <c:yMode val="edge"/>
          <c:x val="0.14039237697843251"/>
          <c:y val="0.15348114380439287"/>
          <c:w val="0.80820189675349086"/>
          <c:h val="0.74440530460008292"/>
        </c:manualLayout>
      </c:layout>
      <c:lineChart>
        <c:grouping val="standard"/>
        <c:varyColors val="0"/>
        <c:ser>
          <c:idx val="0"/>
          <c:order val="0"/>
          <c:marker>
            <c:symbol val="none"/>
          </c:marker>
          <c:cat>
            <c:numLit>
              <c:formatCode>General</c:formatCode>
              <c:ptCount val="1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numLit>
          </c:cat>
          <c:val>
            <c:numLit>
              <c:formatCode>General</c:formatCode>
              <c:ptCount val="16"/>
              <c:pt idx="0">
                <c:v>5283055.0000000084</c:v>
              </c:pt>
              <c:pt idx="1">
                <c:v>7557147.9999999925</c:v>
              </c:pt>
              <c:pt idx="2">
                <c:v>11032750.000000007</c:v>
              </c:pt>
              <c:pt idx="3">
                <c:v>16009460.000000006</c:v>
              </c:pt>
              <c:pt idx="4">
                <c:v>24134419.999999993</c:v>
              </c:pt>
              <c:pt idx="5">
                <c:v>33785660.000000119</c:v>
              </c:pt>
              <c:pt idx="6">
                <c:v>44042989.999999948</c:v>
              </c:pt>
              <c:pt idx="7">
                <c:v>55312289.999999918</c:v>
              </c:pt>
              <c:pt idx="8">
                <c:v>69209319.999999925</c:v>
              </c:pt>
              <c:pt idx="9">
                <c:v>86046999.999999955</c:v>
              </c:pt>
              <c:pt idx="10">
                <c:v>109478000.00000007</c:v>
              </c:pt>
              <c:pt idx="11">
                <c:v>128374500.00000009</c:v>
              </c:pt>
              <c:pt idx="12">
                <c:v>140766800.00000009</c:v>
              </c:pt>
              <c:pt idx="13">
                <c:v>158721999.99999997</c:v>
              </c:pt>
              <c:pt idx="14">
                <c:v>182400000.00000009</c:v>
              </c:pt>
              <c:pt idx="15">
                <c:v>201650000.00000009</c:v>
              </c:pt>
            </c:numLit>
          </c:val>
          <c:smooth val="0"/>
          <c:extLst>
            <c:ext xmlns:c16="http://schemas.microsoft.com/office/drawing/2014/chart" uri="{C3380CC4-5D6E-409C-BE32-E72D297353CC}">
              <c16:uniqueId val="{00000000-1B27-4709-B96A-C1BDD719517B}"/>
            </c:ext>
          </c:extLst>
        </c:ser>
        <c:dLbls>
          <c:showLegendKey val="0"/>
          <c:showVal val="0"/>
          <c:showCatName val="0"/>
          <c:showSerName val="0"/>
          <c:showPercent val="0"/>
          <c:showBubbleSize val="0"/>
        </c:dLbls>
        <c:smooth val="0"/>
        <c:axId val="226297736"/>
        <c:axId val="226298128"/>
      </c:lineChart>
      <c:catAx>
        <c:axId val="226297736"/>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6298128"/>
        <c:crosses val="autoZero"/>
        <c:auto val="1"/>
        <c:lblAlgn val="ctr"/>
        <c:lblOffset val="100"/>
        <c:noMultiLvlLbl val="0"/>
      </c:catAx>
      <c:valAx>
        <c:axId val="226298128"/>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6297736"/>
        <c:crosses val="autoZero"/>
        <c:crossBetween val="midCat"/>
        <c:dispUnits>
          <c:builtInUnit val="millions"/>
          <c:dispUnitsLbl/>
        </c:dispUnits>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AU" sz="1400"/>
              <a:t>Cumulative adoption in China</a:t>
            </a:r>
          </a:p>
        </c:rich>
      </c:tx>
      <c:overlay val="0"/>
    </c:title>
    <c:autoTitleDeleted val="0"/>
    <c:plotArea>
      <c:layout>
        <c:manualLayout>
          <c:layoutTarget val="inner"/>
          <c:xMode val="edge"/>
          <c:yMode val="edge"/>
          <c:x val="0.13825395004432392"/>
          <c:y val="0.20132803375654598"/>
          <c:w val="0.82436835792876872"/>
          <c:h val="0.69655841464792978"/>
        </c:manualLayout>
      </c:layout>
      <c:lineChart>
        <c:grouping val="standard"/>
        <c:varyColors val="0"/>
        <c:ser>
          <c:idx val="0"/>
          <c:order val="0"/>
          <c:marker>
            <c:symbol val="none"/>
          </c:marker>
          <c:cat>
            <c:numLit>
              <c:formatCode>General</c:formatCode>
              <c:ptCount val="1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numLit>
          </c:cat>
          <c:val>
            <c:numLit>
              <c:formatCode>General</c:formatCode>
              <c:ptCount val="16"/>
              <c:pt idx="0">
                <c:v>18319.000000000011</c:v>
              </c:pt>
              <c:pt idx="1">
                <c:v>47543.999999999993</c:v>
              </c:pt>
              <c:pt idx="2">
                <c:v>176942.99999999971</c:v>
              </c:pt>
              <c:pt idx="3">
                <c:v>638000.00000000058</c:v>
              </c:pt>
              <c:pt idx="4">
                <c:v>1567999.9999999946</c:v>
              </c:pt>
              <c:pt idx="5">
                <c:v>3629000</c:v>
              </c:pt>
              <c:pt idx="6">
                <c:v>6852999.9999999972</c:v>
              </c:pt>
              <c:pt idx="7">
                <c:v>13232999.999999942</c:v>
              </c:pt>
              <c:pt idx="8">
                <c:v>23863000.000000056</c:v>
              </c:pt>
              <c:pt idx="9">
                <c:v>43295999.99999997</c:v>
              </c:pt>
              <c:pt idx="10">
                <c:v>85259999.99999997</c:v>
              </c:pt>
              <c:pt idx="11">
                <c:v>144820000.00000042</c:v>
              </c:pt>
              <c:pt idx="12">
                <c:v>206004999.99999991</c:v>
              </c:pt>
              <c:pt idx="13">
                <c:v>269952999.99999946</c:v>
              </c:pt>
              <c:pt idx="14">
                <c:v>334824000.00000024</c:v>
              </c:pt>
              <c:pt idx="15">
                <c:v>393428000.0000006</c:v>
              </c:pt>
            </c:numLit>
          </c:val>
          <c:smooth val="0"/>
          <c:extLst>
            <c:ext xmlns:c16="http://schemas.microsoft.com/office/drawing/2014/chart" uri="{C3380CC4-5D6E-409C-BE32-E72D297353CC}">
              <c16:uniqueId val="{00000000-1A0E-4317-9172-9387F4AB79E2}"/>
            </c:ext>
          </c:extLst>
        </c:ser>
        <c:dLbls>
          <c:showLegendKey val="0"/>
          <c:showVal val="0"/>
          <c:showCatName val="0"/>
          <c:showSerName val="0"/>
          <c:showPercent val="0"/>
          <c:showBubbleSize val="0"/>
        </c:dLbls>
        <c:smooth val="0"/>
        <c:axId val="225350360"/>
        <c:axId val="226039064"/>
      </c:lineChart>
      <c:catAx>
        <c:axId val="225350360"/>
        <c:scaling>
          <c:orientation val="minMax"/>
        </c:scaling>
        <c:delete val="0"/>
        <c:axPos val="b"/>
        <c:numFmt formatCode="General" sourceLinked="1"/>
        <c:majorTickMark val="out"/>
        <c:minorTickMark val="none"/>
        <c:tickLblPos val="nextTo"/>
        <c:spPr>
          <a:ln/>
        </c:spPr>
        <c:txPr>
          <a:bodyPr/>
          <a:lstStyle/>
          <a:p>
            <a:pPr>
              <a:defRPr sz="500" baseline="0"/>
            </a:pPr>
            <a:endParaRPr lang="en-US"/>
          </a:p>
        </c:txPr>
        <c:crossAx val="226039064"/>
        <c:crosses val="autoZero"/>
        <c:auto val="1"/>
        <c:lblAlgn val="ctr"/>
        <c:lblOffset val="100"/>
        <c:noMultiLvlLbl val="0"/>
      </c:catAx>
      <c:valAx>
        <c:axId val="226039064"/>
        <c:scaling>
          <c:orientation val="minMax"/>
        </c:scaling>
        <c:delete val="0"/>
        <c:axPos val="l"/>
        <c:numFmt formatCode="General" sourceLinked="1"/>
        <c:majorTickMark val="out"/>
        <c:minorTickMark val="none"/>
        <c:tickLblPos val="nextTo"/>
        <c:spPr>
          <a:ln/>
        </c:spPr>
        <c:txPr>
          <a:bodyPr/>
          <a:lstStyle/>
          <a:p>
            <a:pPr>
              <a:defRPr sz="800"/>
            </a:pPr>
            <a:endParaRPr lang="en-US"/>
          </a:p>
        </c:txPr>
        <c:crossAx val="225350360"/>
        <c:crosses val="autoZero"/>
        <c:crossBetween val="midCat"/>
        <c:dispUnits>
          <c:builtInUnit val="millions"/>
          <c:dispUnitsLbl/>
        </c:dispUnits>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5.xml"/><Relationship Id="rId7" Type="http://schemas.openxmlformats.org/officeDocument/2006/relationships/chart" Target="../charts/chart9.xml"/><Relationship Id="rId2" Type="http://schemas.openxmlformats.org/officeDocument/2006/relationships/image" Target="../media/image1.png"/><Relationship Id="rId1" Type="http://schemas.openxmlformats.org/officeDocument/2006/relationships/chart" Target="../charts/chart4.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 Id="rId9"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4</xdr:col>
      <xdr:colOff>781051</xdr:colOff>
      <xdr:row>13</xdr:row>
      <xdr:rowOff>171450</xdr:rowOff>
    </xdr:from>
    <xdr:to>
      <xdr:col>9</xdr:col>
      <xdr:colOff>384175</xdr:colOff>
      <xdr:row>30</xdr:row>
      <xdr:rowOff>38100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63</xdr:row>
      <xdr:rowOff>82550</xdr:rowOff>
    </xdr:from>
    <xdr:to>
      <xdr:col>10</xdr:col>
      <xdr:colOff>31750</xdr:colOff>
      <xdr:row>79</xdr:row>
      <xdr:rowOff>101600</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19050" y="11703050"/>
          <a:ext cx="9969500" cy="2965450"/>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oneCellAnchor>
    <xdr:from>
      <xdr:col>5</xdr:col>
      <xdr:colOff>193675</xdr:colOff>
      <xdr:row>27</xdr:row>
      <xdr:rowOff>15875</xdr:rowOff>
    </xdr:from>
    <xdr:ext cx="65" cy="172227"/>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534025" y="5299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AU" sz="1100"/>
        </a:p>
      </xdr:txBody>
    </xdr:sp>
    <xdr:clientData/>
  </xdr:oneCellAnchor>
  <xdr:twoCellAnchor editAs="oneCell">
    <xdr:from>
      <xdr:col>8</xdr:col>
      <xdr:colOff>50800</xdr:colOff>
      <xdr:row>39</xdr:row>
      <xdr:rowOff>38100</xdr:rowOff>
    </xdr:from>
    <xdr:to>
      <xdr:col>8</xdr:col>
      <xdr:colOff>1087599</xdr:colOff>
      <xdr:row>40</xdr:row>
      <xdr:rowOff>127000</xdr:rowOff>
    </xdr:to>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93000" y="8115300"/>
          <a:ext cx="1036799"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xdr:colOff>
      <xdr:row>63</xdr:row>
      <xdr:rowOff>96520</xdr:rowOff>
    </xdr:from>
    <xdr:to>
      <xdr:col>4</xdr:col>
      <xdr:colOff>853440</xdr:colOff>
      <xdr:row>80</xdr:row>
      <xdr:rowOff>10160</xdr:rowOff>
    </xdr:to>
    <xdr:graphicFrame macro="">
      <xdr:nvGraphicFramePr>
        <xdr:cNvPr id="2" name="Chart 1">
          <a:extLst>
            <a:ext uri="{FF2B5EF4-FFF2-40B4-BE49-F238E27FC236}">
              <a16:creationId xmlns:a16="http://schemas.microsoft.com/office/drawing/2014/main" id="{62AF0993-08F4-4840-BA06-CC68E2E422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71120</xdr:colOff>
      <xdr:row>63</xdr:row>
      <xdr:rowOff>106680</xdr:rowOff>
    </xdr:from>
    <xdr:to>
      <xdr:col>11</xdr:col>
      <xdr:colOff>101600</xdr:colOff>
      <xdr:row>80</xdr:row>
      <xdr:rowOff>20320</xdr:rowOff>
    </xdr:to>
    <xdr:graphicFrame macro="">
      <xdr:nvGraphicFramePr>
        <xdr:cNvPr id="3" name="Chart 2">
          <a:extLst>
            <a:ext uri="{FF2B5EF4-FFF2-40B4-BE49-F238E27FC236}">
              <a16:creationId xmlns:a16="http://schemas.microsoft.com/office/drawing/2014/main" id="{0BD932FC-0B04-C34C-AB5A-9657A09F11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17</xdr:col>
      <xdr:colOff>571500</xdr:colOff>
      <xdr:row>58</xdr:row>
      <xdr:rowOff>15875</xdr:rowOff>
    </xdr:from>
    <xdr:to>
      <xdr:col>23</xdr:col>
      <xdr:colOff>177800</xdr:colOff>
      <xdr:row>71</xdr:row>
      <xdr:rowOff>111125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50800</xdr:colOff>
      <xdr:row>31</xdr:row>
      <xdr:rowOff>38100</xdr:rowOff>
    </xdr:from>
    <xdr:to>
      <xdr:col>1</xdr:col>
      <xdr:colOff>477999</xdr:colOff>
      <xdr:row>32</xdr:row>
      <xdr:rowOff>76200</xdr:rowOff>
    </xdr:to>
    <xdr:pic>
      <xdr:nvPicPr>
        <xdr:cNvPr id="12" name="Picture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93000" y="8115300"/>
          <a:ext cx="1036799"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209550</xdr:colOff>
      <xdr:row>41</xdr:row>
      <xdr:rowOff>133350</xdr:rowOff>
    </xdr:from>
    <xdr:to>
      <xdr:col>5</xdr:col>
      <xdr:colOff>433406</xdr:colOff>
      <xdr:row>54</xdr:row>
      <xdr:rowOff>50800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104775</xdr:colOff>
      <xdr:row>41</xdr:row>
      <xdr:rowOff>152400</xdr:rowOff>
    </xdr:from>
    <xdr:to>
      <xdr:col>11</xdr:col>
      <xdr:colOff>282575</xdr:colOff>
      <xdr:row>54</xdr:row>
      <xdr:rowOff>82550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552450</xdr:colOff>
      <xdr:row>41</xdr:row>
      <xdr:rowOff>152400</xdr:rowOff>
    </xdr:from>
    <xdr:to>
      <xdr:col>17</xdr:col>
      <xdr:colOff>178284</xdr:colOff>
      <xdr:row>54</xdr:row>
      <xdr:rowOff>69850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552450</xdr:colOff>
      <xdr:row>41</xdr:row>
      <xdr:rowOff>171450</xdr:rowOff>
    </xdr:from>
    <xdr:to>
      <xdr:col>23</xdr:col>
      <xdr:colOff>95785</xdr:colOff>
      <xdr:row>54</xdr:row>
      <xdr:rowOff>107950</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133350</xdr:colOff>
      <xdr:row>58</xdr:row>
      <xdr:rowOff>66675</xdr:rowOff>
    </xdr:from>
    <xdr:to>
      <xdr:col>5</xdr:col>
      <xdr:colOff>368300</xdr:colOff>
      <xdr:row>71</xdr:row>
      <xdr:rowOff>168275</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95250</xdr:colOff>
      <xdr:row>58</xdr:row>
      <xdr:rowOff>47625</xdr:rowOff>
    </xdr:from>
    <xdr:to>
      <xdr:col>11</xdr:col>
      <xdr:colOff>349250</xdr:colOff>
      <xdr:row>71</xdr:row>
      <xdr:rowOff>142875</xdr:rowOff>
    </xdr:to>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561975</xdr:colOff>
      <xdr:row>58</xdr:row>
      <xdr:rowOff>0</xdr:rowOff>
    </xdr:from>
    <xdr:to>
      <xdr:col>17</xdr:col>
      <xdr:colOff>238125</xdr:colOff>
      <xdr:row>71</xdr:row>
      <xdr:rowOff>95250</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showGridLines="0" workbookViewId="0">
      <selection activeCell="H8" sqref="H8"/>
    </sheetView>
  </sheetViews>
  <sheetFormatPr baseColWidth="10" defaultColWidth="8.83203125" defaultRowHeight="15"/>
  <cols>
    <col min="1" max="1" width="3.83203125" customWidth="1"/>
    <col min="2" max="2" width="10.6640625" bestFit="1" customWidth="1"/>
    <col min="3" max="3" width="17.83203125" customWidth="1"/>
    <col min="4" max="4" width="14.5" bestFit="1" customWidth="1"/>
    <col min="5" max="5" width="12.1640625" customWidth="1"/>
    <col min="6" max="6" width="18.5" bestFit="1" customWidth="1"/>
    <col min="7" max="7" width="13.6640625" bestFit="1" customWidth="1"/>
  </cols>
  <sheetData>
    <row r="1" spans="1:4">
      <c r="A1" s="33" t="s">
        <v>38</v>
      </c>
    </row>
    <row r="2" spans="1:4" s="1" customFormat="1">
      <c r="A2" s="1" t="s">
        <v>25</v>
      </c>
    </row>
    <row r="4" spans="1:4">
      <c r="A4" t="s">
        <v>6</v>
      </c>
      <c r="B4" s="27">
        <v>1.4999999999999999E-2</v>
      </c>
      <c r="C4" t="s">
        <v>24</v>
      </c>
    </row>
    <row r="5" spans="1:4">
      <c r="A5" t="s">
        <v>5</v>
      </c>
      <c r="B5" s="27">
        <v>0.6</v>
      </c>
      <c r="C5" t="s">
        <v>26</v>
      </c>
    </row>
    <row r="6" spans="1:4">
      <c r="A6" t="s">
        <v>7</v>
      </c>
      <c r="B6" s="28">
        <v>10000</v>
      </c>
      <c r="C6" t="s">
        <v>37</v>
      </c>
    </row>
    <row r="7" spans="1:4">
      <c r="B7" s="3"/>
    </row>
    <row r="8" spans="1:4">
      <c r="C8" s="7" t="s">
        <v>32</v>
      </c>
      <c r="D8" s="7" t="s">
        <v>31</v>
      </c>
    </row>
    <row r="9" spans="1:4">
      <c r="C9" s="8" t="s">
        <v>33</v>
      </c>
      <c r="D9" s="7" t="s">
        <v>30</v>
      </c>
    </row>
    <row r="10" spans="1:4">
      <c r="B10" s="7" t="s">
        <v>36</v>
      </c>
      <c r="C10" s="8" t="s">
        <v>34</v>
      </c>
      <c r="D10" s="8" t="s">
        <v>29</v>
      </c>
    </row>
    <row r="11" spans="1:4" ht="17">
      <c r="B11" s="23" t="s">
        <v>35</v>
      </c>
      <c r="C11" s="26" t="s">
        <v>28</v>
      </c>
      <c r="D11" s="26" t="s">
        <v>27</v>
      </c>
    </row>
    <row r="12" spans="1:4">
      <c r="B12" s="8">
        <v>0</v>
      </c>
      <c r="C12" s="35"/>
      <c r="D12" s="24">
        <v>0</v>
      </c>
    </row>
    <row r="13" spans="1:4">
      <c r="B13">
        <f>B12+1</f>
        <v>1</v>
      </c>
      <c r="C13" s="34">
        <f>(B$6-D12)*(B$4+(B$5/B$6)*D12)</f>
        <v>150</v>
      </c>
      <c r="D13" s="36">
        <f>D12+C13</f>
        <v>150</v>
      </c>
    </row>
    <row r="14" spans="1:4">
      <c r="B14">
        <f t="shared" ref="B14:B32" si="0">B13+1</f>
        <v>2</v>
      </c>
      <c r="C14" s="34">
        <f t="shared" ref="C14:C32" si="1">(B$6-D13)*(B$4+(B$5/B$6)*D13)</f>
        <v>236.4</v>
      </c>
      <c r="D14" s="37">
        <f t="shared" ref="D14:D32" si="2">D13+C14</f>
        <v>386.4</v>
      </c>
    </row>
    <row r="15" spans="1:4">
      <c r="B15">
        <f t="shared" si="0"/>
        <v>3</v>
      </c>
      <c r="C15" s="34">
        <f t="shared" si="1"/>
        <v>367.08570239999995</v>
      </c>
      <c r="D15" s="37">
        <f t="shared" si="2"/>
        <v>753.48570239999992</v>
      </c>
    </row>
    <row r="16" spans="1:4">
      <c r="B16">
        <f t="shared" si="0"/>
        <v>4</v>
      </c>
      <c r="C16" s="34">
        <f t="shared" si="1"/>
        <v>556.72469368072666</v>
      </c>
      <c r="D16" s="37">
        <f t="shared" si="2"/>
        <v>1310.2103960807267</v>
      </c>
    </row>
    <row r="17" spans="2:4">
      <c r="B17">
        <f t="shared" si="0"/>
        <v>5</v>
      </c>
      <c r="C17" s="34">
        <f t="shared" si="1"/>
        <v>813.47400478734414</v>
      </c>
      <c r="D17" s="37">
        <f t="shared" si="2"/>
        <v>2123.684400868071</v>
      </c>
    </row>
    <row r="18" spans="2:4">
      <c r="B18">
        <f t="shared" si="0"/>
        <v>6</v>
      </c>
      <c r="C18" s="34">
        <f t="shared" si="1"/>
        <v>1121.7532484383989</v>
      </c>
      <c r="D18" s="37">
        <f t="shared" si="2"/>
        <v>3245.4376493064701</v>
      </c>
    </row>
    <row r="19" spans="2:4">
      <c r="B19">
        <f t="shared" si="0"/>
        <v>7</v>
      </c>
      <c r="C19" s="34">
        <f t="shared" si="1"/>
        <v>1416.6090927121306</v>
      </c>
      <c r="D19" s="37">
        <f t="shared" si="2"/>
        <v>4662.0467420186005</v>
      </c>
    </row>
    <row r="20" spans="2:4">
      <c r="B20">
        <f t="shared" si="0"/>
        <v>8</v>
      </c>
      <c r="C20" s="34">
        <f t="shared" si="1"/>
        <v>1573.2165545949065</v>
      </c>
      <c r="D20" s="37">
        <f t="shared" si="2"/>
        <v>6235.263296613507</v>
      </c>
    </row>
    <row r="21" spans="2:4">
      <c r="B21">
        <f t="shared" si="0"/>
        <v>9</v>
      </c>
      <c r="C21" s="34">
        <f t="shared" si="1"/>
        <v>1464.918525833169</v>
      </c>
      <c r="D21" s="37">
        <f t="shared" si="2"/>
        <v>7700.1818224466761</v>
      </c>
    </row>
    <row r="22" spans="2:4">
      <c r="B22">
        <f t="shared" si="0"/>
        <v>10</v>
      </c>
      <c r="C22" s="34">
        <f t="shared" si="1"/>
        <v>1097.0383602070126</v>
      </c>
      <c r="D22" s="37">
        <f t="shared" si="2"/>
        <v>8797.2201826536893</v>
      </c>
    </row>
    <row r="23" spans="2:4">
      <c r="B23">
        <f t="shared" si="0"/>
        <v>11</v>
      </c>
      <c r="C23" s="34">
        <f t="shared" si="1"/>
        <v>652.90883032704357</v>
      </c>
      <c r="D23" s="37">
        <f t="shared" si="2"/>
        <v>9450.129012980733</v>
      </c>
    </row>
    <row r="24" spans="2:4">
      <c r="B24">
        <f t="shared" si="0"/>
        <v>12</v>
      </c>
      <c r="C24" s="34">
        <f t="shared" si="1"/>
        <v>320.02917087491664</v>
      </c>
      <c r="D24" s="37">
        <f t="shared" si="2"/>
        <v>9770.1581838556503</v>
      </c>
    </row>
    <row r="25" spans="2:4">
      <c r="B25">
        <f t="shared" si="0"/>
        <v>13</v>
      </c>
      <c r="C25" s="34">
        <f t="shared" si="1"/>
        <v>138.18308130186304</v>
      </c>
      <c r="D25" s="37">
        <f t="shared" si="2"/>
        <v>9908.3412651575127</v>
      </c>
    </row>
    <row r="26" spans="2:4">
      <c r="B26">
        <f t="shared" si="0"/>
        <v>14</v>
      </c>
      <c r="C26" s="34">
        <f t="shared" si="1"/>
        <v>55.866042507754166</v>
      </c>
      <c r="D26" s="37">
        <f t="shared" si="2"/>
        <v>9964.2073076652669</v>
      </c>
    </row>
    <row r="27" spans="2:4">
      <c r="B27">
        <f t="shared" si="0"/>
        <v>15</v>
      </c>
      <c r="C27" s="34">
        <f t="shared" si="1"/>
        <v>21.935638776386753</v>
      </c>
      <c r="D27" s="37">
        <f t="shared" si="2"/>
        <v>9986.1429464416542</v>
      </c>
    </row>
    <row r="28" spans="2:4">
      <c r="B28">
        <f t="shared" si="0"/>
        <v>16</v>
      </c>
      <c r="C28" s="34">
        <f t="shared" si="1"/>
        <v>8.5105668623835324</v>
      </c>
      <c r="D28" s="37">
        <f t="shared" si="2"/>
        <v>9994.6535133040379</v>
      </c>
    </row>
    <row r="29" spans="2:4">
      <c r="B29">
        <f t="shared" si="0"/>
        <v>17</v>
      </c>
      <c r="C29" s="34">
        <f t="shared" si="1"/>
        <v>3.2863742228172761</v>
      </c>
      <c r="D29" s="37">
        <f t="shared" si="2"/>
        <v>9997.9398875268544</v>
      </c>
    </row>
    <row r="30" spans="2:4">
      <c r="B30">
        <f t="shared" si="0"/>
        <v>18</v>
      </c>
      <c r="C30" s="34">
        <f t="shared" si="1"/>
        <v>1.2667145271804459</v>
      </c>
      <c r="D30" s="37">
        <f t="shared" si="2"/>
        <v>9999.2066020540351</v>
      </c>
    </row>
    <row r="31" spans="2:4">
      <c r="B31">
        <f t="shared" si="0"/>
        <v>19</v>
      </c>
      <c r="C31" s="34">
        <f t="shared" si="1"/>
        <v>0.48790196795037261</v>
      </c>
      <c r="D31" s="37">
        <f t="shared" si="2"/>
        <v>9999.6945040219853</v>
      </c>
    </row>
    <row r="32" spans="2:4">
      <c r="B32">
        <f t="shared" si="0"/>
        <v>20</v>
      </c>
      <c r="C32" s="34">
        <f t="shared" si="1"/>
        <v>0.18787442681150571</v>
      </c>
      <c r="D32" s="37">
        <f t="shared" si="2"/>
        <v>9999.8823784487977</v>
      </c>
    </row>
    <row r="33" spans="3:4">
      <c r="C33" s="25"/>
      <c r="D33" s="3"/>
    </row>
  </sheetData>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7904-1053-1140-A902-58CD32F9AEC9}">
  <dimension ref="A1:I19"/>
  <sheetViews>
    <sheetView zoomScaleNormal="100" workbookViewId="0">
      <selection activeCell="B17" sqref="B17:B19"/>
    </sheetView>
  </sheetViews>
  <sheetFormatPr baseColWidth="10" defaultRowHeight="15"/>
  <sheetData>
    <row r="1" spans="1:9">
      <c r="A1" t="s">
        <v>57</v>
      </c>
    </row>
    <row r="2" spans="1:9" ht="16" thickBot="1"/>
    <row r="3" spans="1:9">
      <c r="A3" s="118" t="s">
        <v>58</v>
      </c>
      <c r="B3" s="118"/>
    </row>
    <row r="4" spans="1:9">
      <c r="A4" s="115" t="s">
        <v>59</v>
      </c>
      <c r="B4" s="115">
        <v>0.9748108752791248</v>
      </c>
    </row>
    <row r="5" spans="1:9">
      <c r="A5" s="115" t="s">
        <v>60</v>
      </c>
      <c r="B5" s="115">
        <v>0.95025624256245333</v>
      </c>
    </row>
    <row r="6" spans="1:9">
      <c r="A6" s="115" t="s">
        <v>61</v>
      </c>
      <c r="B6" s="115">
        <v>0.9360437404374401</v>
      </c>
    </row>
    <row r="7" spans="1:9">
      <c r="A7" s="115" t="s">
        <v>62</v>
      </c>
      <c r="B7" s="115">
        <v>3121282.9188744328</v>
      </c>
    </row>
    <row r="8" spans="1:9" ht="16" thickBot="1">
      <c r="A8" s="116" t="s">
        <v>63</v>
      </c>
      <c r="B8" s="116">
        <v>10</v>
      </c>
    </row>
    <row r="10" spans="1:9" ht="16" thickBot="1">
      <c r="A10" t="s">
        <v>64</v>
      </c>
    </row>
    <row r="11" spans="1:9">
      <c r="A11" s="117"/>
      <c r="B11" s="117" t="s">
        <v>69</v>
      </c>
      <c r="C11" s="117" t="s">
        <v>70</v>
      </c>
      <c r="D11" s="117" t="s">
        <v>71</v>
      </c>
      <c r="E11" s="117" t="s">
        <v>72</v>
      </c>
      <c r="F11" s="117" t="s">
        <v>73</v>
      </c>
    </row>
    <row r="12" spans="1:9">
      <c r="A12" s="115" t="s">
        <v>65</v>
      </c>
      <c r="B12" s="115">
        <v>2</v>
      </c>
      <c r="C12" s="115">
        <v>1302766120221799</v>
      </c>
      <c r="D12" s="115">
        <v>651383060110899.5</v>
      </c>
      <c r="E12" s="115">
        <v>66.860587544964758</v>
      </c>
      <c r="F12" s="115">
        <v>2.7452699384095583E-5</v>
      </c>
    </row>
    <row r="13" spans="1:9">
      <c r="A13" s="115" t="s">
        <v>66</v>
      </c>
      <c r="B13" s="115">
        <v>7</v>
      </c>
      <c r="C13" s="115">
        <v>68196849417601.086</v>
      </c>
      <c r="D13" s="115">
        <v>9742407059657.2988</v>
      </c>
      <c r="E13" s="115"/>
      <c r="F13" s="115"/>
    </row>
    <row r="14" spans="1:9" ht="16" thickBot="1">
      <c r="A14" s="116" t="s">
        <v>67</v>
      </c>
      <c r="B14" s="116">
        <v>9</v>
      </c>
      <c r="C14" s="116">
        <v>1370962969639400</v>
      </c>
      <c r="D14" s="116"/>
      <c r="E14" s="116"/>
      <c r="F14" s="116"/>
    </row>
    <row r="15" spans="1:9" ht="16" thickBot="1"/>
    <row r="16" spans="1:9">
      <c r="A16" s="117"/>
      <c r="B16" s="117" t="s">
        <v>74</v>
      </c>
      <c r="C16" s="117" t="s">
        <v>62</v>
      </c>
      <c r="D16" s="117" t="s">
        <v>75</v>
      </c>
      <c r="E16" s="117" t="s">
        <v>76</v>
      </c>
      <c r="F16" s="117" t="s">
        <v>77</v>
      </c>
      <c r="G16" s="117" t="s">
        <v>78</v>
      </c>
      <c r="H16" s="117" t="s">
        <v>79</v>
      </c>
      <c r="I16" s="117" t="s">
        <v>80</v>
      </c>
    </row>
    <row r="17" spans="1:9">
      <c r="A17" s="115" t="s">
        <v>68</v>
      </c>
      <c r="B17" s="115">
        <v>24987064.783110656</v>
      </c>
      <c r="C17" s="115">
        <v>3521621.497492969</v>
      </c>
      <c r="D17" s="115">
        <v>7.0953294670931744</v>
      </c>
      <c r="E17" s="115">
        <v>1.9445939398263175E-4</v>
      </c>
      <c r="F17" s="115">
        <v>16659753.185208282</v>
      </c>
      <c r="G17" s="115">
        <v>33314376.381013028</v>
      </c>
      <c r="H17" s="115">
        <v>16659753.185208282</v>
      </c>
      <c r="I17" s="115">
        <v>33314376.381013028</v>
      </c>
    </row>
    <row r="18" spans="1:9">
      <c r="A18" s="115" t="s">
        <v>81</v>
      </c>
      <c r="B18" s="115">
        <v>0.28010314144418191</v>
      </c>
      <c r="C18" s="115">
        <v>4.235772034260795E-2</v>
      </c>
      <c r="D18" s="115">
        <v>6.6128001974276236</v>
      </c>
      <c r="E18" s="115">
        <v>3.0070952551746052E-4</v>
      </c>
      <c r="F18" s="115">
        <v>0.1799430486798661</v>
      </c>
      <c r="G18" s="115">
        <v>0.38026323420849772</v>
      </c>
      <c r="H18" s="115">
        <v>0.1799430486798661</v>
      </c>
      <c r="I18" s="115">
        <v>0.38026323420849772</v>
      </c>
    </row>
    <row r="19" spans="1:9" ht="16" thickBot="1">
      <c r="A19" s="116" t="s">
        <v>82</v>
      </c>
      <c r="B19" s="116">
        <v>-8.7351594958392851E-10</v>
      </c>
      <c r="C19" s="116">
        <v>1.0352824070809989E-10</v>
      </c>
      <c r="D19" s="116">
        <v>-8.4374654066306949</v>
      </c>
      <c r="E19" s="116">
        <v>6.4781192521643852E-5</v>
      </c>
      <c r="F19" s="116">
        <v>-1.1183213382870368E-9</v>
      </c>
      <c r="G19" s="116">
        <v>-6.2871056088082018E-10</v>
      </c>
      <c r="H19" s="116">
        <v>-1.1183213382870368E-9</v>
      </c>
      <c r="I19" s="116">
        <v>-6.2871056088082018E-10</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D36F9-88E1-AD4D-B5CB-9FF41745463A}">
  <dimension ref="A1:I19"/>
  <sheetViews>
    <sheetView workbookViewId="0">
      <selection activeCell="B17" sqref="B17:B19"/>
    </sheetView>
  </sheetViews>
  <sheetFormatPr baseColWidth="10" defaultRowHeight="15"/>
  <sheetData>
    <row r="1" spans="1:9">
      <c r="A1" t="s">
        <v>57</v>
      </c>
    </row>
    <row r="2" spans="1:9" ht="16" thickBot="1"/>
    <row r="3" spans="1:9">
      <c r="A3" s="118" t="s">
        <v>58</v>
      </c>
      <c r="B3" s="118"/>
    </row>
    <row r="4" spans="1:9">
      <c r="A4" s="115" t="s">
        <v>59</v>
      </c>
      <c r="B4" s="115">
        <v>0.96524497747195515</v>
      </c>
    </row>
    <row r="5" spans="1:9">
      <c r="A5" s="115" t="s">
        <v>60</v>
      </c>
      <c r="B5" s="115">
        <v>0.93169786653483522</v>
      </c>
    </row>
    <row r="6" spans="1:9">
      <c r="A6" s="115" t="s">
        <v>61</v>
      </c>
      <c r="B6" s="115">
        <v>0.91218297125907377</v>
      </c>
    </row>
    <row r="7" spans="1:9">
      <c r="A7" s="115" t="s">
        <v>62</v>
      </c>
      <c r="B7" s="115">
        <v>2041983.6377944518</v>
      </c>
    </row>
    <row r="8" spans="1:9" ht="16" thickBot="1">
      <c r="A8" s="116" t="s">
        <v>63</v>
      </c>
      <c r="B8" s="116">
        <v>10</v>
      </c>
    </row>
    <row r="10" spans="1:9" ht="16" thickBot="1">
      <c r="A10" t="s">
        <v>64</v>
      </c>
    </row>
    <row r="11" spans="1:9">
      <c r="A11" s="117"/>
      <c r="B11" s="117" t="s">
        <v>69</v>
      </c>
      <c r="C11" s="117" t="s">
        <v>70</v>
      </c>
      <c r="D11" s="117" t="s">
        <v>71</v>
      </c>
      <c r="E11" s="117" t="s">
        <v>72</v>
      </c>
      <c r="F11" s="117" t="s">
        <v>73</v>
      </c>
    </row>
    <row r="12" spans="1:9">
      <c r="A12" s="115" t="s">
        <v>65</v>
      </c>
      <c r="B12" s="115">
        <v>2</v>
      </c>
      <c r="C12" s="115">
        <v>398146944580468.19</v>
      </c>
      <c r="D12" s="115">
        <v>199073472290234.09</v>
      </c>
      <c r="E12" s="115">
        <v>47.742908858550592</v>
      </c>
      <c r="F12" s="115">
        <v>8.3276016555297464E-5</v>
      </c>
    </row>
    <row r="13" spans="1:9">
      <c r="A13" s="115" t="s">
        <v>66</v>
      </c>
      <c r="B13" s="115">
        <v>7</v>
      </c>
      <c r="C13" s="115">
        <v>29187880239141.84</v>
      </c>
      <c r="D13" s="115">
        <v>4169697177020.2627</v>
      </c>
      <c r="E13" s="115"/>
      <c r="F13" s="115"/>
    </row>
    <row r="14" spans="1:9" ht="16" thickBot="1">
      <c r="A14" s="116" t="s">
        <v>67</v>
      </c>
      <c r="B14" s="116">
        <v>9</v>
      </c>
      <c r="C14" s="116">
        <v>427334824819610</v>
      </c>
      <c r="D14" s="116"/>
      <c r="E14" s="116"/>
      <c r="F14" s="116"/>
    </row>
    <row r="15" spans="1:9" ht="16" thickBot="1"/>
    <row r="16" spans="1:9">
      <c r="A16" s="117"/>
      <c r="B16" s="117" t="s">
        <v>74</v>
      </c>
      <c r="C16" s="117" t="s">
        <v>62</v>
      </c>
      <c r="D16" s="117" t="s">
        <v>75</v>
      </c>
      <c r="E16" s="117" t="s">
        <v>76</v>
      </c>
      <c r="F16" s="117" t="s">
        <v>77</v>
      </c>
      <c r="G16" s="117" t="s">
        <v>78</v>
      </c>
      <c r="H16" s="117" t="s">
        <v>79</v>
      </c>
      <c r="I16" s="117" t="s">
        <v>80</v>
      </c>
    </row>
    <row r="17" spans="1:9">
      <c r="A17" s="115" t="s">
        <v>68</v>
      </c>
      <c r="B17" s="115">
        <v>3827646.575431779</v>
      </c>
      <c r="C17" s="115">
        <v>1223814.2208764714</v>
      </c>
      <c r="D17" s="115">
        <v>3.127636948597063</v>
      </c>
      <c r="E17" s="115">
        <v>1.6664693035574173E-2</v>
      </c>
      <c r="F17" s="115">
        <v>933785.78930314584</v>
      </c>
      <c r="G17" s="115">
        <v>6721507.3615604118</v>
      </c>
      <c r="H17" s="115">
        <v>933785.78930314584</v>
      </c>
      <c r="I17" s="115">
        <v>6721507.3615604118</v>
      </c>
    </row>
    <row r="18" spans="1:9">
      <c r="A18" s="115" t="s">
        <v>81</v>
      </c>
      <c r="B18" s="115">
        <v>0.40328501903157216</v>
      </c>
      <c r="C18" s="115">
        <v>6.3436215228635587E-2</v>
      </c>
      <c r="D18" s="115">
        <v>6.3573310226352575</v>
      </c>
      <c r="E18" s="115">
        <v>3.8253691383257439E-4</v>
      </c>
      <c r="F18" s="115">
        <v>0.25328220607268093</v>
      </c>
      <c r="G18" s="115">
        <v>0.55328783199046339</v>
      </c>
      <c r="H18" s="115">
        <v>0.25328220607268093</v>
      </c>
      <c r="I18" s="115">
        <v>0.55328783199046339</v>
      </c>
    </row>
    <row r="19" spans="1:9" ht="16" thickBot="1">
      <c r="A19" s="116" t="s">
        <v>82</v>
      </c>
      <c r="B19" s="116">
        <v>-2.3646462551732411E-9</v>
      </c>
      <c r="C19" s="116">
        <v>5.7080084258876849E-10</v>
      </c>
      <c r="D19" s="116">
        <v>-4.1426817880099769</v>
      </c>
      <c r="E19" s="116">
        <v>4.3345935557025502E-3</v>
      </c>
      <c r="F19" s="116">
        <v>-3.7143757703882386E-9</v>
      </c>
      <c r="G19" s="116">
        <v>-1.0149167399582433E-9</v>
      </c>
      <c r="H19" s="116">
        <v>-3.7143757703882386E-9</v>
      </c>
      <c r="I19" s="116">
        <v>-1.0149167399582433E-9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4"/>
  <sheetViews>
    <sheetView showGridLines="0" topLeftCell="A70" zoomScale="125" workbookViewId="0">
      <selection activeCell="C92" sqref="C92"/>
    </sheetView>
  </sheetViews>
  <sheetFormatPr baseColWidth="10" defaultColWidth="8.83203125" defaultRowHeight="15"/>
  <cols>
    <col min="1" max="1" width="13.6640625" customWidth="1"/>
    <col min="2" max="2" width="12.5" customWidth="1"/>
    <col min="3" max="3" width="14.5" customWidth="1"/>
    <col min="4" max="4" width="22" bestFit="1" customWidth="1"/>
    <col min="5" max="5" width="12.5" customWidth="1"/>
    <col min="6" max="6" width="11.1640625" customWidth="1"/>
    <col min="7" max="7" width="11.83203125" customWidth="1"/>
    <col min="8" max="8" width="11.5" customWidth="1"/>
    <col min="9" max="9" width="18.83203125" customWidth="1"/>
    <col min="10" max="10" width="11.1640625" bestFit="1" customWidth="1"/>
    <col min="11" max="11" width="13.5" customWidth="1"/>
    <col min="12" max="12" width="20.33203125" customWidth="1"/>
  </cols>
  <sheetData>
    <row r="1" spans="1:11" ht="19">
      <c r="A1" s="125" t="s">
        <v>18</v>
      </c>
      <c r="B1" s="125"/>
      <c r="C1" s="125"/>
      <c r="D1" s="125"/>
      <c r="E1" s="125"/>
      <c r="F1" s="125"/>
      <c r="G1" s="125"/>
      <c r="H1" s="125"/>
      <c r="I1" s="125"/>
      <c r="J1" s="125"/>
    </row>
    <row r="2" spans="1:11" ht="18" thickBot="1">
      <c r="A2" s="40" t="s">
        <v>1</v>
      </c>
      <c r="B2" s="16" t="s">
        <v>9</v>
      </c>
      <c r="C2" s="7"/>
      <c r="D2" s="7"/>
      <c r="E2" s="7"/>
      <c r="F2" s="41" t="s">
        <v>1</v>
      </c>
      <c r="G2" s="17" t="s">
        <v>16</v>
      </c>
    </row>
    <row r="3" spans="1:11" ht="16" thickBot="1">
      <c r="A3" s="12">
        <v>2000</v>
      </c>
      <c r="B3" s="10">
        <v>32746780</v>
      </c>
      <c r="F3" s="12">
        <v>2000</v>
      </c>
      <c r="G3" s="10">
        <v>755840</v>
      </c>
      <c r="I3" s="139" t="s">
        <v>13</v>
      </c>
      <c r="J3" s="140"/>
    </row>
    <row r="4" spans="1:11" ht="30" customHeight="1">
      <c r="A4" s="12">
        <v>2001</v>
      </c>
      <c r="B4" s="10">
        <v>64981060</v>
      </c>
      <c r="F4" s="12">
        <v>2001</v>
      </c>
      <c r="G4" s="10">
        <v>2710120</v>
      </c>
      <c r="I4" s="129" t="s">
        <v>46</v>
      </c>
      <c r="J4" s="130"/>
      <c r="K4" s="107"/>
    </row>
    <row r="5" spans="1:11" ht="17">
      <c r="A5" s="12">
        <v>2002</v>
      </c>
      <c r="B5" s="10">
        <v>106720380</v>
      </c>
      <c r="F5" s="12">
        <v>2002</v>
      </c>
      <c r="G5" s="10">
        <v>7337870</v>
      </c>
      <c r="I5" s="131" t="s">
        <v>47</v>
      </c>
      <c r="J5" s="132"/>
    </row>
    <row r="6" spans="1:11" ht="31" customHeight="1">
      <c r="A6" s="12">
        <v>2003</v>
      </c>
      <c r="B6" s="10">
        <v>150323390</v>
      </c>
      <c r="F6" s="12">
        <v>2003</v>
      </c>
      <c r="G6" s="10">
        <v>15848730</v>
      </c>
      <c r="I6" s="133" t="s">
        <v>48</v>
      </c>
      <c r="J6" s="134"/>
    </row>
    <row r="7" spans="1:11">
      <c r="A7" s="12">
        <v>2004</v>
      </c>
      <c r="B7" s="10">
        <v>194318220</v>
      </c>
      <c r="F7" s="12">
        <v>2004</v>
      </c>
      <c r="G7" s="10">
        <v>25606760</v>
      </c>
      <c r="I7" s="133" t="s">
        <v>49</v>
      </c>
      <c r="J7" s="134"/>
    </row>
    <row r="8" spans="1:11" ht="14.5" customHeight="1" thickBot="1">
      <c r="A8" s="12">
        <v>2005</v>
      </c>
      <c r="B8" s="10">
        <v>246742730</v>
      </c>
      <c r="F8" s="12">
        <v>2005</v>
      </c>
      <c r="G8" s="10">
        <v>37542870</v>
      </c>
      <c r="I8" s="135" t="s">
        <v>50</v>
      </c>
      <c r="J8" s="136"/>
    </row>
    <row r="9" spans="1:11" ht="16" thickBot="1">
      <c r="A9" s="12">
        <v>2006</v>
      </c>
      <c r="B9" s="10">
        <v>287061550</v>
      </c>
      <c r="F9" s="12">
        <v>2006</v>
      </c>
      <c r="G9" s="10">
        <v>56389790</v>
      </c>
      <c r="I9" s="2"/>
      <c r="J9" s="2"/>
    </row>
    <row r="10" spans="1:11" ht="15" customHeight="1" thickBot="1">
      <c r="A10" s="12">
        <v>2007</v>
      </c>
      <c r="B10" s="10">
        <v>318732580</v>
      </c>
      <c r="F10" s="12">
        <v>2007</v>
      </c>
      <c r="G10" s="10">
        <v>74797890</v>
      </c>
      <c r="I10" s="137" t="s">
        <v>51</v>
      </c>
      <c r="J10" s="138"/>
    </row>
    <row r="11" spans="1:11">
      <c r="A11" s="12">
        <v>2008</v>
      </c>
      <c r="B11" s="10">
        <v>342195220</v>
      </c>
      <c r="F11" s="12">
        <v>2008</v>
      </c>
      <c r="G11" s="10">
        <v>94534340</v>
      </c>
    </row>
    <row r="12" spans="1:11">
      <c r="A12" s="12">
        <v>2009</v>
      </c>
      <c r="B12" s="10">
        <v>360272630</v>
      </c>
      <c r="F12" s="12">
        <v>2009</v>
      </c>
      <c r="G12" s="10">
        <v>113074340</v>
      </c>
    </row>
    <row r="13" spans="1:11">
      <c r="A13" s="12">
        <v>2010</v>
      </c>
      <c r="B13" s="10">
        <v>375114980</v>
      </c>
      <c r="F13" s="12">
        <v>2010</v>
      </c>
      <c r="G13" s="10">
        <v>134141470</v>
      </c>
    </row>
    <row r="14" spans="1:11">
      <c r="A14" s="12">
        <v>2011</v>
      </c>
      <c r="B14" s="10">
        <v>387507240</v>
      </c>
      <c r="F14" s="12">
        <v>2011</v>
      </c>
      <c r="G14" s="10">
        <v>155909780</v>
      </c>
    </row>
    <row r="15" spans="1:11">
      <c r="A15" s="12">
        <v>2012</v>
      </c>
      <c r="B15" s="10">
        <v>398278920</v>
      </c>
      <c r="F15" s="12">
        <v>2012</v>
      </c>
      <c r="G15" s="10">
        <v>168801470</v>
      </c>
    </row>
    <row r="16" spans="1:11">
      <c r="A16" s="12">
        <v>2013</v>
      </c>
      <c r="B16" s="10">
        <v>407768570</v>
      </c>
      <c r="F16" s="12">
        <v>2013</v>
      </c>
      <c r="G16" s="10">
        <v>182557440</v>
      </c>
    </row>
    <row r="17" spans="1:20">
      <c r="A17" s="12">
        <v>2014</v>
      </c>
      <c r="B17" s="10">
        <v>416789800</v>
      </c>
      <c r="F17" s="12">
        <v>2014</v>
      </c>
      <c r="G17" s="10">
        <v>194821350</v>
      </c>
    </row>
    <row r="18" spans="1:20" ht="32">
      <c r="A18" s="13" t="s">
        <v>17</v>
      </c>
      <c r="B18" s="15">
        <v>445764500</v>
      </c>
      <c r="F18" s="13" t="s">
        <v>17</v>
      </c>
      <c r="G18" s="15">
        <v>263272099.99999997</v>
      </c>
    </row>
    <row r="19" spans="1:20">
      <c r="A19" s="126" t="s">
        <v>19</v>
      </c>
      <c r="B19" s="126"/>
      <c r="C19" s="126"/>
    </row>
    <row r="20" spans="1:20">
      <c r="A20" s="39"/>
      <c r="B20" s="39"/>
      <c r="C20" s="39"/>
    </row>
    <row r="21" spans="1:20" s="2" customFormat="1" ht="19">
      <c r="A21" s="125" t="s">
        <v>20</v>
      </c>
      <c r="B21" s="125"/>
      <c r="C21" s="125"/>
      <c r="D21" s="125"/>
      <c r="E21" s="125"/>
      <c r="F21" s="125"/>
      <c r="G21" s="125"/>
      <c r="H21" s="125"/>
      <c r="I21" s="125"/>
      <c r="J21" s="125"/>
      <c r="K21"/>
      <c r="L21"/>
      <c r="M21"/>
      <c r="N21"/>
      <c r="O21"/>
      <c r="P21"/>
      <c r="Q21"/>
      <c r="R21"/>
      <c r="S21"/>
      <c r="T21"/>
    </row>
    <row r="22" spans="1:20" s="2" customFormat="1" ht="16">
      <c r="A22" s="127" t="s">
        <v>9</v>
      </c>
      <c r="B22" s="127"/>
      <c r="C22" s="127"/>
      <c r="D22" s="127"/>
      <c r="F22" s="128" t="s">
        <v>16</v>
      </c>
      <c r="G22" s="128"/>
      <c r="H22" s="128"/>
      <c r="I22" s="128"/>
      <c r="K22"/>
      <c r="L22"/>
      <c r="M22"/>
      <c r="N22"/>
      <c r="O22"/>
      <c r="P22"/>
      <c r="Q22"/>
      <c r="R22"/>
      <c r="S22"/>
      <c r="T22"/>
    </row>
    <row r="23" spans="1:20" ht="18">
      <c r="A23" s="94" t="s">
        <v>41</v>
      </c>
      <c r="B23" s="95" t="s">
        <v>42</v>
      </c>
      <c r="C23" s="95" t="s">
        <v>44</v>
      </c>
      <c r="D23" s="95" t="s">
        <v>45</v>
      </c>
      <c r="E23" s="9"/>
      <c r="F23" s="94" t="s">
        <v>41</v>
      </c>
      <c r="G23" s="95" t="s">
        <v>42</v>
      </c>
      <c r="H23" s="95" t="s">
        <v>44</v>
      </c>
      <c r="I23" s="95" t="s">
        <v>45</v>
      </c>
    </row>
    <row r="24" spans="1:20">
      <c r="A24" s="14">
        <v>2001</v>
      </c>
      <c r="B24" s="15">
        <f>B4-B3</f>
        <v>32234280</v>
      </c>
      <c r="C24" s="15">
        <f>B3</f>
        <v>32746780</v>
      </c>
      <c r="D24" s="15">
        <f>C24*C24</f>
        <v>1072351600368400</v>
      </c>
      <c r="E24" s="11"/>
      <c r="F24" s="14">
        <v>2001</v>
      </c>
      <c r="G24" s="15">
        <f>G4-G3</f>
        <v>1954280</v>
      </c>
      <c r="H24" s="15">
        <f>G3</f>
        <v>755840</v>
      </c>
      <c r="I24" s="15">
        <f>H24*H24</f>
        <v>571294105600</v>
      </c>
    </row>
    <row r="25" spans="1:20">
      <c r="A25" s="14">
        <v>2002</v>
      </c>
      <c r="B25" s="15">
        <f>B5-B4</f>
        <v>41739320</v>
      </c>
      <c r="C25" s="15">
        <f t="shared" ref="C25:C33" si="0">B4</f>
        <v>64981060</v>
      </c>
      <c r="D25" s="15">
        <f t="shared" ref="D25:D33" si="1">C25*C25</f>
        <v>4222538158723600</v>
      </c>
      <c r="E25" s="11"/>
      <c r="F25" s="14">
        <v>2002</v>
      </c>
      <c r="G25" s="15">
        <f t="shared" ref="G25:G33" si="2">G5-G4</f>
        <v>4627750</v>
      </c>
      <c r="H25" s="15">
        <f t="shared" ref="H25:H33" si="3">G4</f>
        <v>2710120</v>
      </c>
      <c r="I25" s="15">
        <f t="shared" ref="I25:I33" si="4">H25*H25</f>
        <v>7344750414400</v>
      </c>
    </row>
    <row r="26" spans="1:20">
      <c r="A26" s="14">
        <v>2003</v>
      </c>
      <c r="B26" s="15">
        <f t="shared" ref="B26:B33" si="5">B6-B5</f>
        <v>43603010</v>
      </c>
      <c r="C26" s="15">
        <f t="shared" si="0"/>
        <v>106720380</v>
      </c>
      <c r="D26" s="15">
        <f t="shared" si="1"/>
        <v>1.13892395073444E+16</v>
      </c>
      <c r="E26" s="11"/>
      <c r="F26" s="14">
        <v>2003</v>
      </c>
      <c r="G26" s="15">
        <f t="shared" si="2"/>
        <v>8510860</v>
      </c>
      <c r="H26" s="15">
        <f t="shared" si="3"/>
        <v>7337870</v>
      </c>
      <c r="I26" s="15">
        <f t="shared" si="4"/>
        <v>53844336136900</v>
      </c>
    </row>
    <row r="27" spans="1:20">
      <c r="A27" s="14">
        <v>2004</v>
      </c>
      <c r="B27" s="15">
        <f t="shared" si="5"/>
        <v>43994830</v>
      </c>
      <c r="C27" s="15">
        <f t="shared" si="0"/>
        <v>150323390</v>
      </c>
      <c r="D27" s="15">
        <f t="shared" si="1"/>
        <v>2.25971215810921E+16</v>
      </c>
      <c r="E27" s="11"/>
      <c r="F27" s="14">
        <v>2004</v>
      </c>
      <c r="G27" s="15">
        <f t="shared" si="2"/>
        <v>9758030</v>
      </c>
      <c r="H27" s="15">
        <f t="shared" si="3"/>
        <v>15848730</v>
      </c>
      <c r="I27" s="15">
        <f t="shared" si="4"/>
        <v>251182242612900</v>
      </c>
    </row>
    <row r="28" spans="1:20">
      <c r="A28" s="14">
        <v>2005</v>
      </c>
      <c r="B28" s="15">
        <f t="shared" si="5"/>
        <v>52424510</v>
      </c>
      <c r="C28" s="15">
        <f t="shared" si="0"/>
        <v>194318220</v>
      </c>
      <c r="D28" s="15">
        <f t="shared" si="1"/>
        <v>3.77595706239684E+16</v>
      </c>
      <c r="E28" s="11"/>
      <c r="F28" s="14">
        <v>2005</v>
      </c>
      <c r="G28" s="15">
        <f t="shared" si="2"/>
        <v>11936110</v>
      </c>
      <c r="H28" s="15">
        <f t="shared" si="3"/>
        <v>25606760</v>
      </c>
      <c r="I28" s="15">
        <f t="shared" si="4"/>
        <v>655706157697600</v>
      </c>
    </row>
    <row r="29" spans="1:20">
      <c r="A29" s="14">
        <v>2006</v>
      </c>
      <c r="B29" s="15">
        <f t="shared" si="5"/>
        <v>40318820</v>
      </c>
      <c r="C29" s="15">
        <f t="shared" si="0"/>
        <v>246742730</v>
      </c>
      <c r="D29" s="15">
        <f t="shared" si="1"/>
        <v>6.0881974807852896E+16</v>
      </c>
      <c r="E29" s="11"/>
      <c r="F29" s="14">
        <v>2006</v>
      </c>
      <c r="G29" s="15">
        <f t="shared" si="2"/>
        <v>18846920</v>
      </c>
      <c r="H29" s="15">
        <f t="shared" si="3"/>
        <v>37542870</v>
      </c>
      <c r="I29" s="15">
        <f t="shared" si="4"/>
        <v>1409467087836900</v>
      </c>
    </row>
    <row r="30" spans="1:20">
      <c r="A30" s="14">
        <v>2007</v>
      </c>
      <c r="B30" s="15">
        <f t="shared" si="5"/>
        <v>31671030</v>
      </c>
      <c r="C30" s="15">
        <f t="shared" si="0"/>
        <v>287061550</v>
      </c>
      <c r="D30" s="15">
        <f t="shared" si="1"/>
        <v>8.2404333488402496E+16</v>
      </c>
      <c r="E30" s="11"/>
      <c r="F30" s="14">
        <v>2007</v>
      </c>
      <c r="G30" s="15">
        <f t="shared" si="2"/>
        <v>18408100</v>
      </c>
      <c r="H30" s="15">
        <f t="shared" si="3"/>
        <v>56389790</v>
      </c>
      <c r="I30" s="15">
        <f t="shared" si="4"/>
        <v>3179808416244100</v>
      </c>
    </row>
    <row r="31" spans="1:20">
      <c r="A31" s="14">
        <v>2008</v>
      </c>
      <c r="B31" s="15">
        <f t="shared" si="5"/>
        <v>23462640</v>
      </c>
      <c r="C31" s="15">
        <f t="shared" si="0"/>
        <v>318732580</v>
      </c>
      <c r="D31" s="15">
        <f t="shared" si="1"/>
        <v>1.015904575534564E+17</v>
      </c>
      <c r="E31" s="11"/>
      <c r="F31" s="14">
        <v>2008</v>
      </c>
      <c r="G31" s="15">
        <f t="shared" si="2"/>
        <v>19736450</v>
      </c>
      <c r="H31" s="15">
        <f t="shared" si="3"/>
        <v>74797890</v>
      </c>
      <c r="I31" s="15">
        <f t="shared" si="4"/>
        <v>5594724348452100</v>
      </c>
    </row>
    <row r="32" spans="1:20">
      <c r="A32" s="14">
        <v>2009</v>
      </c>
      <c r="B32" s="15">
        <f t="shared" si="5"/>
        <v>18077410</v>
      </c>
      <c r="C32" s="15">
        <f t="shared" si="0"/>
        <v>342195220</v>
      </c>
      <c r="D32" s="15">
        <f t="shared" si="1"/>
        <v>1.170975685908484E+17</v>
      </c>
      <c r="E32" s="11"/>
      <c r="F32" s="14">
        <v>2009</v>
      </c>
      <c r="G32" s="15">
        <f t="shared" si="2"/>
        <v>18540000</v>
      </c>
      <c r="H32" s="15">
        <f t="shared" si="3"/>
        <v>94534340</v>
      </c>
      <c r="I32" s="15">
        <f t="shared" si="4"/>
        <v>8936741439235600</v>
      </c>
    </row>
    <row r="33" spans="1:10">
      <c r="A33" s="14">
        <v>2010</v>
      </c>
      <c r="B33" s="15">
        <f t="shared" si="5"/>
        <v>14842350</v>
      </c>
      <c r="C33" s="15">
        <f t="shared" si="0"/>
        <v>360272630</v>
      </c>
      <c r="D33" s="15">
        <f t="shared" si="1"/>
        <v>1.297963679271169E+17</v>
      </c>
      <c r="E33" s="11"/>
      <c r="F33" s="14">
        <v>2010</v>
      </c>
      <c r="G33" s="15">
        <f t="shared" si="2"/>
        <v>21067130</v>
      </c>
      <c r="H33" s="15">
        <f t="shared" si="3"/>
        <v>113074340</v>
      </c>
      <c r="I33" s="15">
        <f t="shared" si="4"/>
        <v>1.27858063664356E+16</v>
      </c>
    </row>
    <row r="35" spans="1:10" ht="16" thickBot="1">
      <c r="A35" s="1" t="s">
        <v>12</v>
      </c>
      <c r="B35" s="5"/>
    </row>
    <row r="36" spans="1:10">
      <c r="A36" s="7" t="s">
        <v>2</v>
      </c>
      <c r="B36" s="66">
        <v>24987064.783110656</v>
      </c>
      <c r="E36" s="2"/>
      <c r="F36" s="7" t="s">
        <v>2</v>
      </c>
      <c r="G36" s="68">
        <v>3827646.575431779</v>
      </c>
      <c r="I36" s="119" t="s">
        <v>52</v>
      </c>
      <c r="J36" s="120"/>
    </row>
    <row r="37" spans="1:10">
      <c r="A37" s="7" t="s">
        <v>3</v>
      </c>
      <c r="B37" s="66">
        <v>0.28010314144418191</v>
      </c>
      <c r="E37" s="2"/>
      <c r="F37" s="7" t="s">
        <v>3</v>
      </c>
      <c r="G37" s="68">
        <v>0.40328501903157216</v>
      </c>
      <c r="I37" s="121"/>
      <c r="J37" s="122"/>
    </row>
    <row r="38" spans="1:10" ht="20.5" customHeight="1" thickBot="1">
      <c r="A38" s="7" t="s">
        <v>4</v>
      </c>
      <c r="B38" s="67">
        <v>-8.7351594958392851E-10</v>
      </c>
      <c r="C38" s="4"/>
      <c r="E38" s="2"/>
      <c r="F38" s="7" t="s">
        <v>4</v>
      </c>
      <c r="G38" s="69">
        <v>-2.3646462551732411E-9</v>
      </c>
      <c r="I38" s="123"/>
      <c r="J38" s="124"/>
    </row>
    <row r="39" spans="1:10" ht="16" thickBot="1">
      <c r="A39" s="7"/>
      <c r="B39" s="30"/>
      <c r="C39" s="4"/>
      <c r="E39" s="2"/>
      <c r="F39" s="7"/>
      <c r="G39" s="38"/>
    </row>
    <row r="40" spans="1:10">
      <c r="A40" s="1" t="s">
        <v>13</v>
      </c>
      <c r="B40" s="22"/>
      <c r="E40" s="2"/>
      <c r="F40" s="8"/>
      <c r="G40" s="30"/>
      <c r="I40" s="112"/>
      <c r="J40" s="108"/>
    </row>
    <row r="41" spans="1:10">
      <c r="A41" s="7" t="s">
        <v>5</v>
      </c>
      <c r="B41" s="66">
        <f>(B37+SQRT(B37*B37-4*B36*B38))/2</f>
        <v>0.34362230064920718</v>
      </c>
      <c r="C41" s="29"/>
      <c r="D41" s="22"/>
      <c r="E41" s="30"/>
      <c r="F41" s="31" t="s">
        <v>5</v>
      </c>
      <c r="G41" s="66">
        <f>(G37+SQRT(G37*G37-4*G36*G38))/2</f>
        <v>0.42460154562902663</v>
      </c>
      <c r="I41" s="109"/>
      <c r="J41" s="110"/>
    </row>
    <row r="42" spans="1:10">
      <c r="A42" s="7" t="s">
        <v>6</v>
      </c>
      <c r="B42" s="66">
        <f>B41-B37</f>
        <v>6.3519159205025266E-2</v>
      </c>
      <c r="C42" s="29"/>
      <c r="D42" s="22"/>
      <c r="E42" s="30"/>
      <c r="F42" s="31" t="s">
        <v>6</v>
      </c>
      <c r="G42" s="66">
        <f>G41-G37</f>
        <v>2.1316526597454477E-2</v>
      </c>
      <c r="I42" s="113" t="s">
        <v>53</v>
      </c>
      <c r="J42" s="110"/>
    </row>
    <row r="43" spans="1:10" ht="16" thickBot="1">
      <c r="A43" s="7" t="s">
        <v>7</v>
      </c>
      <c r="B43" s="67">
        <f>B36/B42</f>
        <v>393378393.16257548</v>
      </c>
      <c r="C43" s="32"/>
      <c r="D43" s="22"/>
      <c r="E43" s="30"/>
      <c r="F43" s="31" t="s">
        <v>7</v>
      </c>
      <c r="G43" s="67">
        <f>G36/G42</f>
        <v>179562395.30547434</v>
      </c>
      <c r="I43" s="114" t="s">
        <v>54</v>
      </c>
      <c r="J43" s="111"/>
    </row>
    <row r="44" spans="1:10">
      <c r="E44" s="2"/>
      <c r="F44" s="2"/>
      <c r="G44" s="2"/>
    </row>
    <row r="45" spans="1:10" s="2" customFormat="1" ht="19">
      <c r="A45" s="125" t="s">
        <v>21</v>
      </c>
      <c r="B45" s="125"/>
      <c r="C45" s="125"/>
      <c r="D45" s="125"/>
      <c r="E45" s="125"/>
      <c r="F45" s="125"/>
      <c r="G45" s="125"/>
      <c r="H45" s="125"/>
      <c r="I45" s="125"/>
      <c r="J45" s="125"/>
    </row>
    <row r="46" spans="1:10" s="2" customFormat="1" ht="17" thickBot="1">
      <c r="A46" s="127" t="s">
        <v>9</v>
      </c>
      <c r="B46" s="127"/>
      <c r="C46" s="127"/>
      <c r="D46" s="127"/>
      <c r="E46" s="127"/>
      <c r="F46" s="128" t="s">
        <v>16</v>
      </c>
      <c r="G46" s="128"/>
      <c r="H46" s="128"/>
      <c r="I46" s="128"/>
      <c r="J46" s="128"/>
    </row>
    <row r="47" spans="1:10" s="2" customFormat="1" ht="17" thickBot="1">
      <c r="A47" s="144" t="s">
        <v>41</v>
      </c>
      <c r="B47" s="141" t="s">
        <v>40</v>
      </c>
      <c r="C47" s="142"/>
      <c r="D47" s="143" t="s">
        <v>39</v>
      </c>
      <c r="E47" s="142"/>
      <c r="F47" s="144" t="s">
        <v>41</v>
      </c>
      <c r="G47" s="141" t="s">
        <v>40</v>
      </c>
      <c r="H47" s="142"/>
      <c r="I47" s="141" t="s">
        <v>39</v>
      </c>
      <c r="J47" s="142"/>
    </row>
    <row r="48" spans="1:10" s="9" customFormat="1" ht="19" thickBot="1">
      <c r="A48" s="145"/>
      <c r="B48" s="58" t="s">
        <v>42</v>
      </c>
      <c r="C48" s="59" t="s">
        <v>43</v>
      </c>
      <c r="D48" s="60" t="s">
        <v>42</v>
      </c>
      <c r="E48" s="61" t="s">
        <v>43</v>
      </c>
      <c r="F48" s="145"/>
      <c r="G48" s="58" t="s">
        <v>42</v>
      </c>
      <c r="H48" s="59" t="s">
        <v>43</v>
      </c>
      <c r="I48" s="60" t="s">
        <v>42</v>
      </c>
      <c r="J48" s="61" t="s">
        <v>43</v>
      </c>
    </row>
    <row r="49" spans="1:13" s="45" customFormat="1">
      <c r="A49" s="57">
        <v>2000</v>
      </c>
      <c r="B49" s="51"/>
      <c r="C49" s="43">
        <f>B3</f>
        <v>32746780</v>
      </c>
      <c r="D49" s="64"/>
      <c r="E49" s="42">
        <f>C49</f>
        <v>32746780</v>
      </c>
      <c r="F49" s="54">
        <v>2000</v>
      </c>
      <c r="G49" s="51"/>
      <c r="H49" s="43">
        <f>G3</f>
        <v>755840</v>
      </c>
      <c r="I49" s="64"/>
      <c r="J49" s="42">
        <f>H49</f>
        <v>755840</v>
      </c>
      <c r="L49" s="119" t="s">
        <v>55</v>
      </c>
      <c r="M49" s="120"/>
    </row>
    <row r="50" spans="1:13">
      <c r="A50" s="52">
        <v>2001</v>
      </c>
      <c r="B50" s="62">
        <f>B4-B3</f>
        <v>32234280</v>
      </c>
      <c r="C50" s="43">
        <f t="shared" ref="C50:C63" si="6">B4</f>
        <v>64981060</v>
      </c>
      <c r="D50" s="65">
        <f>B50</f>
        <v>32234280</v>
      </c>
      <c r="E50" s="43">
        <f>C50</f>
        <v>64981060</v>
      </c>
      <c r="F50" s="54">
        <v>2001</v>
      </c>
      <c r="G50" s="62">
        <f>G4-G3</f>
        <v>1954280</v>
      </c>
      <c r="H50" s="43">
        <f t="shared" ref="H50:H63" si="7">G4</f>
        <v>2710120</v>
      </c>
      <c r="I50" s="65">
        <f>G50</f>
        <v>1954280</v>
      </c>
      <c r="J50" s="43">
        <f>H50</f>
        <v>2710120</v>
      </c>
      <c r="L50" s="121"/>
      <c r="M50" s="122"/>
    </row>
    <row r="51" spans="1:13" ht="16" thickBot="1">
      <c r="A51" s="46">
        <v>2002</v>
      </c>
      <c r="B51" s="62">
        <f t="shared" ref="B51:B63" si="8">B5-B4</f>
        <v>41739320</v>
      </c>
      <c r="C51" s="43">
        <f t="shared" si="6"/>
        <v>106720380</v>
      </c>
      <c r="D51" s="65">
        <f t="shared" ref="D51:E59" si="9">B51</f>
        <v>41739320</v>
      </c>
      <c r="E51" s="43">
        <f t="shared" si="9"/>
        <v>106720380</v>
      </c>
      <c r="F51" s="53">
        <v>2002</v>
      </c>
      <c r="G51" s="62">
        <f t="shared" ref="G51:G63" si="10">G5-G4</f>
        <v>4627750</v>
      </c>
      <c r="H51" s="43">
        <f t="shared" si="7"/>
        <v>7337870</v>
      </c>
      <c r="I51" s="65">
        <f t="shared" ref="I51:I59" si="11">G51</f>
        <v>4627750</v>
      </c>
      <c r="J51" s="43">
        <f t="shared" ref="J51:J59" si="12">H51</f>
        <v>7337870</v>
      </c>
      <c r="L51" s="123"/>
      <c r="M51" s="124"/>
    </row>
    <row r="52" spans="1:13">
      <c r="A52" s="46">
        <v>2003</v>
      </c>
      <c r="B52" s="62">
        <f t="shared" si="8"/>
        <v>43603010</v>
      </c>
      <c r="C52" s="43">
        <f t="shared" si="6"/>
        <v>150323390</v>
      </c>
      <c r="D52" s="65">
        <f t="shared" si="9"/>
        <v>43603010</v>
      </c>
      <c r="E52" s="43">
        <f t="shared" si="9"/>
        <v>150323390</v>
      </c>
      <c r="F52" s="53">
        <v>2003</v>
      </c>
      <c r="G52" s="62">
        <f t="shared" si="10"/>
        <v>8510860</v>
      </c>
      <c r="H52" s="43">
        <f t="shared" si="7"/>
        <v>15848730</v>
      </c>
      <c r="I52" s="65">
        <f t="shared" si="11"/>
        <v>8510860</v>
      </c>
      <c r="J52" s="43">
        <f t="shared" si="12"/>
        <v>15848730</v>
      </c>
    </row>
    <row r="53" spans="1:13">
      <c r="A53" s="46">
        <v>2004</v>
      </c>
      <c r="B53" s="62">
        <f t="shared" si="8"/>
        <v>43994830</v>
      </c>
      <c r="C53" s="43">
        <f t="shared" si="6"/>
        <v>194318220</v>
      </c>
      <c r="D53" s="65">
        <f t="shared" si="9"/>
        <v>43994830</v>
      </c>
      <c r="E53" s="43">
        <f t="shared" si="9"/>
        <v>194318220</v>
      </c>
      <c r="F53" s="53">
        <v>2004</v>
      </c>
      <c r="G53" s="62">
        <f t="shared" si="10"/>
        <v>9758030</v>
      </c>
      <c r="H53" s="43">
        <f t="shared" si="7"/>
        <v>25606760</v>
      </c>
      <c r="I53" s="65">
        <f t="shared" si="11"/>
        <v>9758030</v>
      </c>
      <c r="J53" s="43">
        <f t="shared" si="12"/>
        <v>25606760</v>
      </c>
    </row>
    <row r="54" spans="1:13">
      <c r="A54" s="46">
        <v>2005</v>
      </c>
      <c r="B54" s="62">
        <f t="shared" si="8"/>
        <v>52424510</v>
      </c>
      <c r="C54" s="43">
        <f t="shared" si="6"/>
        <v>246742730</v>
      </c>
      <c r="D54" s="65">
        <f t="shared" si="9"/>
        <v>52424510</v>
      </c>
      <c r="E54" s="43">
        <f t="shared" si="9"/>
        <v>246742730</v>
      </c>
      <c r="F54" s="53">
        <v>2005</v>
      </c>
      <c r="G54" s="62">
        <f t="shared" si="10"/>
        <v>11936110</v>
      </c>
      <c r="H54" s="43">
        <f t="shared" si="7"/>
        <v>37542870</v>
      </c>
      <c r="I54" s="65">
        <f t="shared" si="11"/>
        <v>11936110</v>
      </c>
      <c r="J54" s="43">
        <f t="shared" si="12"/>
        <v>37542870</v>
      </c>
    </row>
    <row r="55" spans="1:13">
      <c r="A55" s="46">
        <v>2006</v>
      </c>
      <c r="B55" s="62">
        <f t="shared" si="8"/>
        <v>40318820</v>
      </c>
      <c r="C55" s="43">
        <f t="shared" si="6"/>
        <v>287061550</v>
      </c>
      <c r="D55" s="65">
        <f t="shared" si="9"/>
        <v>40318820</v>
      </c>
      <c r="E55" s="43">
        <f t="shared" si="9"/>
        <v>287061550</v>
      </c>
      <c r="F55" s="53">
        <v>2006</v>
      </c>
      <c r="G55" s="62">
        <f t="shared" si="10"/>
        <v>18846920</v>
      </c>
      <c r="H55" s="43">
        <f t="shared" si="7"/>
        <v>56389790</v>
      </c>
      <c r="I55" s="65">
        <f t="shared" si="11"/>
        <v>18846920</v>
      </c>
      <c r="J55" s="43">
        <f t="shared" si="12"/>
        <v>56389790</v>
      </c>
    </row>
    <row r="56" spans="1:13">
      <c r="A56" s="46">
        <v>2007</v>
      </c>
      <c r="B56" s="62">
        <f t="shared" si="8"/>
        <v>31671030</v>
      </c>
      <c r="C56" s="43">
        <f t="shared" si="6"/>
        <v>318732580</v>
      </c>
      <c r="D56" s="65">
        <f t="shared" si="9"/>
        <v>31671030</v>
      </c>
      <c r="E56" s="43">
        <f t="shared" si="9"/>
        <v>318732580</v>
      </c>
      <c r="F56" s="53">
        <v>2007</v>
      </c>
      <c r="G56" s="62">
        <f t="shared" si="10"/>
        <v>18408100</v>
      </c>
      <c r="H56" s="43">
        <f t="shared" si="7"/>
        <v>74797890</v>
      </c>
      <c r="I56" s="65">
        <f t="shared" si="11"/>
        <v>18408100</v>
      </c>
      <c r="J56" s="43">
        <f t="shared" si="12"/>
        <v>74797890</v>
      </c>
    </row>
    <row r="57" spans="1:13">
      <c r="A57" s="46">
        <v>2008</v>
      </c>
      <c r="B57" s="62">
        <f t="shared" si="8"/>
        <v>23462640</v>
      </c>
      <c r="C57" s="43">
        <f t="shared" si="6"/>
        <v>342195220</v>
      </c>
      <c r="D57" s="65">
        <f t="shared" si="9"/>
        <v>23462640</v>
      </c>
      <c r="E57" s="43">
        <f t="shared" si="9"/>
        <v>342195220</v>
      </c>
      <c r="F57" s="53">
        <v>2008</v>
      </c>
      <c r="G57" s="62">
        <f t="shared" si="10"/>
        <v>19736450</v>
      </c>
      <c r="H57" s="43">
        <f t="shared" si="7"/>
        <v>94534340</v>
      </c>
      <c r="I57" s="65">
        <f t="shared" si="11"/>
        <v>19736450</v>
      </c>
      <c r="J57" s="43">
        <f t="shared" si="12"/>
        <v>94534340</v>
      </c>
    </row>
    <row r="58" spans="1:13">
      <c r="A58" s="46">
        <v>2009</v>
      </c>
      <c r="B58" s="62">
        <f t="shared" si="8"/>
        <v>18077410</v>
      </c>
      <c r="C58" s="43">
        <f t="shared" si="6"/>
        <v>360272630</v>
      </c>
      <c r="D58" s="65">
        <f t="shared" si="9"/>
        <v>18077410</v>
      </c>
      <c r="E58" s="43">
        <f t="shared" si="9"/>
        <v>360272630</v>
      </c>
      <c r="F58" s="53">
        <v>2009</v>
      </c>
      <c r="G58" s="62">
        <f t="shared" si="10"/>
        <v>18540000</v>
      </c>
      <c r="H58" s="43">
        <f t="shared" si="7"/>
        <v>113074340</v>
      </c>
      <c r="I58" s="65">
        <f t="shared" si="11"/>
        <v>18540000</v>
      </c>
      <c r="J58" s="43">
        <f t="shared" si="12"/>
        <v>113074340</v>
      </c>
    </row>
    <row r="59" spans="1:13">
      <c r="A59" s="46">
        <v>2010</v>
      </c>
      <c r="B59" s="62">
        <f t="shared" si="8"/>
        <v>14842350</v>
      </c>
      <c r="C59" s="43">
        <f t="shared" si="6"/>
        <v>375114980</v>
      </c>
      <c r="D59" s="65">
        <f t="shared" si="9"/>
        <v>14842350</v>
      </c>
      <c r="E59" s="43">
        <f t="shared" si="9"/>
        <v>375114980</v>
      </c>
      <c r="F59" s="53">
        <v>2010</v>
      </c>
      <c r="G59" s="62">
        <f t="shared" si="10"/>
        <v>21067130</v>
      </c>
      <c r="H59" s="43">
        <f t="shared" si="7"/>
        <v>134141470</v>
      </c>
      <c r="I59" s="65">
        <f t="shared" si="11"/>
        <v>21067130</v>
      </c>
      <c r="J59" s="43">
        <f t="shared" si="12"/>
        <v>134141470</v>
      </c>
    </row>
    <row r="60" spans="1:13" s="6" customFormat="1">
      <c r="A60" s="47">
        <v>2011</v>
      </c>
      <c r="B60" s="62">
        <f t="shared" si="8"/>
        <v>12392260</v>
      </c>
      <c r="C60" s="43">
        <f t="shared" si="6"/>
        <v>387507240</v>
      </c>
      <c r="D60" s="105">
        <f>(B43-E59)*(B42+B41*E59/B43)</f>
        <v>7144429.4774991684</v>
      </c>
      <c r="E60" s="106">
        <f>D60+E59</f>
        <v>382259409.47749919</v>
      </c>
      <c r="F60" s="55">
        <v>2011</v>
      </c>
      <c r="G60" s="62">
        <f t="shared" si="10"/>
        <v>21768310</v>
      </c>
      <c r="H60" s="43">
        <f t="shared" si="7"/>
        <v>155909780</v>
      </c>
      <c r="I60" s="105">
        <f>(G43-J59)*(G42+G41*J59/G43)</f>
        <v>15375603.270416619</v>
      </c>
      <c r="J60" s="106">
        <f>I60+J59</f>
        <v>149517073.27041662</v>
      </c>
    </row>
    <row r="61" spans="1:13" s="6" customFormat="1">
      <c r="A61" s="47">
        <v>2012</v>
      </c>
      <c r="B61" s="62">
        <f t="shared" si="8"/>
        <v>10771680</v>
      </c>
      <c r="C61" s="43">
        <f t="shared" si="6"/>
        <v>398278920</v>
      </c>
      <c r="D61" s="105">
        <f>(B$43-E60)*(B$42+B$41*E60/B$43)</f>
        <v>4419004.9020435298</v>
      </c>
      <c r="E61" s="106">
        <f t="shared" ref="E61:E63" si="13">D61+E60</f>
        <v>386678414.37954271</v>
      </c>
      <c r="F61" s="55">
        <v>2012</v>
      </c>
      <c r="G61" s="62">
        <f t="shared" si="10"/>
        <v>12891690</v>
      </c>
      <c r="H61" s="43">
        <f t="shared" si="7"/>
        <v>168801470</v>
      </c>
      <c r="I61" s="105">
        <f>(G$43-J60)*(G$42+G$41*J60/G$43)</f>
        <v>11263135.359623469</v>
      </c>
      <c r="J61" s="106">
        <f t="shared" ref="J61:J63" si="14">I61+J60</f>
        <v>160780208.63004008</v>
      </c>
    </row>
    <row r="62" spans="1:13" s="6" customFormat="1">
      <c r="A62" s="47">
        <v>2013</v>
      </c>
      <c r="B62" s="62">
        <f t="shared" si="8"/>
        <v>9489650</v>
      </c>
      <c r="C62" s="43">
        <f t="shared" si="6"/>
        <v>407768570</v>
      </c>
      <c r="D62" s="105">
        <f t="shared" ref="D62:D63" si="15">(B$43-E61)*(B$42+B$41*E61/B$43)</f>
        <v>2688627.2600861462</v>
      </c>
      <c r="E62" s="106">
        <f t="shared" si="13"/>
        <v>389367041.63962883</v>
      </c>
      <c r="F62" s="55">
        <v>2013</v>
      </c>
      <c r="G62" s="62">
        <f t="shared" si="10"/>
        <v>13755970</v>
      </c>
      <c r="H62" s="43">
        <f t="shared" si="7"/>
        <v>182557440</v>
      </c>
      <c r="I62" s="105">
        <f>(G$43-J61)*(G$42+G$41*J61/G$43)</f>
        <v>7541138.9468846144</v>
      </c>
      <c r="J62" s="106">
        <f t="shared" si="14"/>
        <v>168321347.57692468</v>
      </c>
    </row>
    <row r="63" spans="1:13" s="6" customFormat="1" ht="16" thickBot="1">
      <c r="A63" s="48">
        <v>2014</v>
      </c>
      <c r="B63" s="63">
        <f t="shared" si="8"/>
        <v>9021230</v>
      </c>
      <c r="C63" s="44">
        <f t="shared" si="6"/>
        <v>416789800</v>
      </c>
      <c r="D63" s="105">
        <f t="shared" si="15"/>
        <v>1619131.8213981807</v>
      </c>
      <c r="E63" s="106">
        <f t="shared" si="13"/>
        <v>390986173.46102703</v>
      </c>
      <c r="F63" s="56">
        <v>2014</v>
      </c>
      <c r="G63" s="63">
        <f t="shared" si="10"/>
        <v>12263910</v>
      </c>
      <c r="H63" s="44">
        <f t="shared" si="7"/>
        <v>194821350</v>
      </c>
      <c r="I63" s="105">
        <f t="shared" ref="I63" si="16">(G$43-J62)*(G$42+G$41*J62/G$43)</f>
        <v>4713786.9032312399</v>
      </c>
      <c r="J63" s="106">
        <f t="shared" si="14"/>
        <v>173035134.48015592</v>
      </c>
    </row>
    <row r="80" s="22" customFormat="1"/>
    <row r="81" spans="1:4">
      <c r="B81" s="22"/>
    </row>
    <row r="82" spans="1:4">
      <c r="A82" s="1" t="s">
        <v>89</v>
      </c>
      <c r="D82" t="s">
        <v>83</v>
      </c>
    </row>
    <row r="83" spans="1:4">
      <c r="D83" t="s">
        <v>84</v>
      </c>
    </row>
    <row r="84" spans="1:4">
      <c r="D84" t="s">
        <v>85</v>
      </c>
    </row>
  </sheetData>
  <mergeCells count="23">
    <mergeCell ref="A45:J45"/>
    <mergeCell ref="I36:J38"/>
    <mergeCell ref="D47:E47"/>
    <mergeCell ref="G47:H47"/>
    <mergeCell ref="I47:J47"/>
    <mergeCell ref="A47:A48"/>
    <mergeCell ref="F47:F48"/>
    <mergeCell ref="L49:M51"/>
    <mergeCell ref="A1:J1"/>
    <mergeCell ref="A19:C19"/>
    <mergeCell ref="A21:J21"/>
    <mergeCell ref="A22:D22"/>
    <mergeCell ref="F22:I22"/>
    <mergeCell ref="I4:J4"/>
    <mergeCell ref="I5:J5"/>
    <mergeCell ref="I6:J6"/>
    <mergeCell ref="I7:J7"/>
    <mergeCell ref="I8:J8"/>
    <mergeCell ref="I10:J10"/>
    <mergeCell ref="I3:J3"/>
    <mergeCell ref="A46:E46"/>
    <mergeCell ref="F46:J46"/>
    <mergeCell ref="B47:C4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84"/>
  <sheetViews>
    <sheetView showGridLines="0" tabSelected="1" topLeftCell="A69" zoomScale="216" workbookViewId="0">
      <selection activeCell="A83" sqref="A83:F84"/>
    </sheetView>
  </sheetViews>
  <sheetFormatPr baseColWidth="10" defaultColWidth="8.83203125" defaultRowHeight="15"/>
  <cols>
    <col min="2" max="2" width="12.33203125" bestFit="1" customWidth="1"/>
    <col min="3" max="3" width="10.6640625" bestFit="1" customWidth="1"/>
    <col min="4" max="4" width="11.6640625" customWidth="1"/>
    <col min="5" max="5" width="12" bestFit="1" customWidth="1"/>
    <col min="8" max="8" width="12" bestFit="1" customWidth="1"/>
    <col min="9" max="9" width="12.1640625" bestFit="1" customWidth="1"/>
    <col min="10" max="10" width="11.6640625" customWidth="1"/>
    <col min="11" max="11" width="12" bestFit="1" customWidth="1"/>
    <col min="14" max="14" width="13.83203125" customWidth="1"/>
    <col min="15" max="15" width="12.83203125" bestFit="1" customWidth="1"/>
    <col min="16" max="16" width="11.5" customWidth="1"/>
    <col min="20" max="20" width="13.5" bestFit="1" customWidth="1"/>
    <col min="21" max="21" width="12.6640625" bestFit="1" customWidth="1"/>
    <col min="22" max="22" width="12" bestFit="1" customWidth="1"/>
  </cols>
  <sheetData>
    <row r="1" spans="1:23" s="103" customFormat="1" ht="19">
      <c r="A1" s="146" t="s">
        <v>22</v>
      </c>
      <c r="B1" s="146"/>
      <c r="C1" s="146"/>
      <c r="D1" s="146"/>
      <c r="E1" s="146"/>
      <c r="F1" s="146"/>
      <c r="G1" s="146"/>
      <c r="H1" s="146"/>
      <c r="I1" s="146"/>
      <c r="J1" s="146"/>
      <c r="K1" s="146"/>
      <c r="L1" s="146"/>
      <c r="M1" s="146"/>
      <c r="N1" s="146"/>
      <c r="O1" s="146"/>
      <c r="P1" s="146"/>
      <c r="Q1" s="146"/>
      <c r="R1" s="146"/>
      <c r="S1" s="146"/>
      <c r="T1" s="146"/>
      <c r="U1" s="146"/>
      <c r="V1" s="146"/>
      <c r="W1" s="146"/>
    </row>
    <row r="2" spans="1:23" s="104" customFormat="1" ht="20" thickBot="1">
      <c r="A2" s="147" t="s">
        <v>0</v>
      </c>
      <c r="B2" s="148"/>
      <c r="C2" s="148"/>
      <c r="D2" s="148"/>
      <c r="E2" s="149"/>
      <c r="G2" s="150" t="s">
        <v>8</v>
      </c>
      <c r="H2" s="151"/>
      <c r="I2" s="151"/>
      <c r="J2" s="151"/>
      <c r="K2" s="152"/>
      <c r="M2" s="153" t="s">
        <v>9</v>
      </c>
      <c r="N2" s="154"/>
      <c r="O2" s="154"/>
      <c r="P2" s="154"/>
      <c r="Q2" s="155"/>
      <c r="S2" s="156" t="s">
        <v>10</v>
      </c>
      <c r="T2" s="157"/>
      <c r="U2" s="157"/>
      <c r="V2" s="157"/>
      <c r="W2" s="158"/>
    </row>
    <row r="3" spans="1:23" ht="19" thickBot="1">
      <c r="A3" s="92" t="s">
        <v>41</v>
      </c>
      <c r="B3" s="93" t="s">
        <v>11</v>
      </c>
      <c r="C3" s="49" t="s">
        <v>42</v>
      </c>
      <c r="D3" s="96" t="s">
        <v>44</v>
      </c>
      <c r="E3" s="50" t="s">
        <v>45</v>
      </c>
      <c r="F3" s="7"/>
      <c r="G3" s="92" t="s">
        <v>41</v>
      </c>
      <c r="H3" s="93" t="s">
        <v>11</v>
      </c>
      <c r="I3" s="49" t="s">
        <v>42</v>
      </c>
      <c r="J3" s="96" t="s">
        <v>44</v>
      </c>
      <c r="K3" s="50" t="s">
        <v>45</v>
      </c>
      <c r="L3" s="7"/>
      <c r="M3" s="92" t="s">
        <v>41</v>
      </c>
      <c r="N3" s="93" t="s">
        <v>11</v>
      </c>
      <c r="O3" s="49" t="s">
        <v>42</v>
      </c>
      <c r="P3" s="96" t="s">
        <v>44</v>
      </c>
      <c r="Q3" s="50" t="s">
        <v>45</v>
      </c>
      <c r="R3" s="7"/>
      <c r="S3" s="92" t="s">
        <v>41</v>
      </c>
      <c r="T3" s="93" t="s">
        <v>11</v>
      </c>
      <c r="U3" s="49" t="s">
        <v>42</v>
      </c>
      <c r="V3" s="96" t="s">
        <v>44</v>
      </c>
      <c r="W3" s="50" t="s">
        <v>45</v>
      </c>
    </row>
    <row r="4" spans="1:23" s="70" customFormat="1">
      <c r="A4" s="89">
        <v>1990</v>
      </c>
      <c r="B4" s="90">
        <v>184942.99999999994</v>
      </c>
      <c r="C4" s="76"/>
      <c r="D4" s="91"/>
      <c r="E4" s="77"/>
      <c r="G4" s="89">
        <v>1990</v>
      </c>
      <c r="H4" s="90">
        <v>5283055.0000000084</v>
      </c>
      <c r="I4" s="76"/>
      <c r="J4" s="91"/>
      <c r="K4" s="77"/>
      <c r="M4" s="89">
        <v>1990</v>
      </c>
      <c r="N4" s="90">
        <v>18319.000000000011</v>
      </c>
      <c r="O4" s="76"/>
      <c r="P4" s="91"/>
      <c r="Q4" s="77"/>
      <c r="S4" s="76">
        <v>1990</v>
      </c>
      <c r="T4" s="90">
        <v>18096.000000000091</v>
      </c>
      <c r="U4" s="76"/>
      <c r="V4" s="91"/>
      <c r="W4" s="77"/>
    </row>
    <row r="5" spans="1:23">
      <c r="A5" s="83">
        <v>1991</v>
      </c>
      <c r="B5" s="84">
        <v>291458.99999999977</v>
      </c>
      <c r="C5" s="78">
        <f t="shared" ref="C5:C19" si="0">B5-B4</f>
        <v>106515.99999999983</v>
      </c>
      <c r="D5" s="74">
        <f t="shared" ref="D5:D12" si="1">B4</f>
        <v>184942.99999999994</v>
      </c>
      <c r="E5" s="79">
        <f>D5*D5</f>
        <v>34203913248.999977</v>
      </c>
      <c r="G5" s="83">
        <v>1991</v>
      </c>
      <c r="H5" s="84">
        <v>7557147.9999999925</v>
      </c>
      <c r="I5" s="78">
        <f t="shared" ref="I5:I19" si="2">H5-H4</f>
        <v>2274092.9999999842</v>
      </c>
      <c r="J5" s="74">
        <f t="shared" ref="J5:J19" si="3">H4</f>
        <v>5283055.0000000084</v>
      </c>
      <c r="K5" s="79">
        <f>J5*J5</f>
        <v>27910670133025.09</v>
      </c>
      <c r="M5" s="83">
        <v>1991</v>
      </c>
      <c r="N5" s="84">
        <v>47543.999999999993</v>
      </c>
      <c r="O5" s="78">
        <f t="shared" ref="O5:O19" si="4">N5-N4</f>
        <v>29224.999999999982</v>
      </c>
      <c r="P5" s="74">
        <f t="shared" ref="P5:P19" si="5">N4</f>
        <v>18319.000000000011</v>
      </c>
      <c r="Q5" s="79">
        <f>P5*P5</f>
        <v>335585761.00000042</v>
      </c>
      <c r="S5" s="87">
        <v>1991</v>
      </c>
      <c r="T5" s="84">
        <v>24528</v>
      </c>
      <c r="U5" s="78">
        <f t="shared" ref="U5:U19" si="6">T5-T4</f>
        <v>6431.9999999999091</v>
      </c>
      <c r="V5" s="74">
        <f t="shared" ref="V5:V19" si="7">T4</f>
        <v>18096.000000000091</v>
      </c>
      <c r="W5" s="79">
        <f>V5*V5</f>
        <v>327465216.00000328</v>
      </c>
    </row>
    <row r="6" spans="1:23">
      <c r="A6" s="83">
        <v>1992</v>
      </c>
      <c r="B6" s="84">
        <v>496999.99999999983</v>
      </c>
      <c r="C6" s="78">
        <f t="shared" si="0"/>
        <v>205541.00000000006</v>
      </c>
      <c r="D6" s="74">
        <f t="shared" si="1"/>
        <v>291458.99999999977</v>
      </c>
      <c r="E6" s="79">
        <f t="shared" ref="E6:E19" si="8">D6*D6</f>
        <v>84948348680.999863</v>
      </c>
      <c r="G6" s="83">
        <v>1992</v>
      </c>
      <c r="H6" s="84">
        <v>11032750.000000007</v>
      </c>
      <c r="I6" s="78">
        <f t="shared" si="2"/>
        <v>3475602.0000000149</v>
      </c>
      <c r="J6" s="74">
        <f t="shared" si="3"/>
        <v>7557147.9999999925</v>
      </c>
      <c r="K6" s="79">
        <f t="shared" ref="K6:K19" si="9">J6*J6</f>
        <v>57110485893903.891</v>
      </c>
      <c r="M6" s="83">
        <v>1992</v>
      </c>
      <c r="N6" s="84">
        <v>176942.99999999971</v>
      </c>
      <c r="O6" s="78">
        <f t="shared" si="4"/>
        <v>129398.99999999971</v>
      </c>
      <c r="P6" s="74">
        <f t="shared" si="5"/>
        <v>47543.999999999993</v>
      </c>
      <c r="Q6" s="79">
        <f t="shared" ref="Q6:Q19" si="10">P6*P6</f>
        <v>2260431935.9999995</v>
      </c>
      <c r="S6" s="87">
        <v>1992</v>
      </c>
      <c r="T6" s="84">
        <v>35546.00000000016</v>
      </c>
      <c r="U6" s="78">
        <f t="shared" si="6"/>
        <v>11018.00000000016</v>
      </c>
      <c r="V6" s="74">
        <f t="shared" si="7"/>
        <v>24528</v>
      </c>
      <c r="W6" s="79">
        <f t="shared" ref="W6:W19" si="11">V6*V6</f>
        <v>601622784</v>
      </c>
    </row>
    <row r="7" spans="1:23">
      <c r="A7" s="83">
        <v>1993</v>
      </c>
      <c r="B7" s="84">
        <v>689999.99999999977</v>
      </c>
      <c r="C7" s="78">
        <f t="shared" si="0"/>
        <v>192999.99999999994</v>
      </c>
      <c r="D7" s="74">
        <f t="shared" si="1"/>
        <v>496999.99999999983</v>
      </c>
      <c r="E7" s="79">
        <f t="shared" si="8"/>
        <v>247008999999.99982</v>
      </c>
      <c r="G7" s="83">
        <v>1993</v>
      </c>
      <c r="H7" s="84">
        <v>16009460.000000006</v>
      </c>
      <c r="I7" s="78">
        <f t="shared" si="2"/>
        <v>4976709.9999999981</v>
      </c>
      <c r="J7" s="74">
        <f t="shared" si="3"/>
        <v>11032750.000000007</v>
      </c>
      <c r="K7" s="79">
        <f t="shared" si="9"/>
        <v>121721572562500.17</v>
      </c>
      <c r="M7" s="83">
        <v>1993</v>
      </c>
      <c r="N7" s="84">
        <v>638000.00000000058</v>
      </c>
      <c r="O7" s="78">
        <f t="shared" si="4"/>
        <v>461057.00000000087</v>
      </c>
      <c r="P7" s="74">
        <f t="shared" si="5"/>
        <v>176942.99999999971</v>
      </c>
      <c r="Q7" s="79">
        <f t="shared" si="10"/>
        <v>31308825248.999897</v>
      </c>
      <c r="S7" s="87">
        <v>1993</v>
      </c>
      <c r="T7" s="84">
        <v>53437.999999999993</v>
      </c>
      <c r="U7" s="78">
        <f t="shared" si="6"/>
        <v>17891.999999999833</v>
      </c>
      <c r="V7" s="74">
        <f t="shared" si="7"/>
        <v>35546.00000000016</v>
      </c>
      <c r="W7" s="79">
        <f t="shared" si="11"/>
        <v>1263518116.0000114</v>
      </c>
    </row>
    <row r="8" spans="1:23">
      <c r="A8" s="83">
        <v>1994</v>
      </c>
      <c r="B8" s="84">
        <v>1220000.0000000007</v>
      </c>
      <c r="C8" s="78">
        <f t="shared" si="0"/>
        <v>530000.00000000093</v>
      </c>
      <c r="D8" s="74">
        <f t="shared" si="1"/>
        <v>689999.99999999977</v>
      </c>
      <c r="E8" s="79">
        <f t="shared" si="8"/>
        <v>476099999999.99969</v>
      </c>
      <c r="G8" s="83">
        <v>1994</v>
      </c>
      <c r="H8" s="84">
        <v>24134419.999999993</v>
      </c>
      <c r="I8" s="78">
        <f t="shared" si="2"/>
        <v>8124959.999999987</v>
      </c>
      <c r="J8" s="74">
        <f t="shared" si="3"/>
        <v>16009460.000000006</v>
      </c>
      <c r="K8" s="79">
        <f t="shared" si="9"/>
        <v>256302809491600.19</v>
      </c>
      <c r="M8" s="83">
        <v>1994</v>
      </c>
      <c r="N8" s="84">
        <v>1567999.9999999946</v>
      </c>
      <c r="O8" s="78">
        <f t="shared" si="4"/>
        <v>929999.99999999406</v>
      </c>
      <c r="P8" s="74">
        <f t="shared" si="5"/>
        <v>638000.00000000058</v>
      </c>
      <c r="Q8" s="79">
        <f t="shared" si="10"/>
        <v>407044000000.00073</v>
      </c>
      <c r="S8" s="87">
        <v>1994</v>
      </c>
      <c r="T8" s="84">
        <v>78023.999999999811</v>
      </c>
      <c r="U8" s="78">
        <f t="shared" si="6"/>
        <v>24585.999999999818</v>
      </c>
      <c r="V8" s="74">
        <f t="shared" si="7"/>
        <v>53437.999999999993</v>
      </c>
      <c r="W8" s="79">
        <f t="shared" si="11"/>
        <v>2855619843.999999</v>
      </c>
    </row>
    <row r="9" spans="1:23">
      <c r="A9" s="83">
        <v>1995</v>
      </c>
      <c r="B9" s="84">
        <v>2242000.0000000028</v>
      </c>
      <c r="C9" s="78">
        <f t="shared" si="0"/>
        <v>1022000.0000000021</v>
      </c>
      <c r="D9" s="74">
        <f t="shared" si="1"/>
        <v>1220000.0000000007</v>
      </c>
      <c r="E9" s="79">
        <f t="shared" si="8"/>
        <v>1488400000000.0017</v>
      </c>
      <c r="G9" s="83">
        <v>1995</v>
      </c>
      <c r="H9" s="84">
        <v>33785660.000000119</v>
      </c>
      <c r="I9" s="78">
        <f t="shared" si="2"/>
        <v>9651240.0000001267</v>
      </c>
      <c r="J9" s="74">
        <f t="shared" si="3"/>
        <v>24134419.999999993</v>
      </c>
      <c r="K9" s="79">
        <f t="shared" si="9"/>
        <v>582470228736399.62</v>
      </c>
      <c r="M9" s="83">
        <v>1995</v>
      </c>
      <c r="N9" s="84">
        <v>3629000</v>
      </c>
      <c r="O9" s="78">
        <f t="shared" si="4"/>
        <v>2061000.0000000054</v>
      </c>
      <c r="P9" s="74">
        <f t="shared" si="5"/>
        <v>1567999.9999999946</v>
      </c>
      <c r="Q9" s="79">
        <f t="shared" si="10"/>
        <v>2458623999999.9834</v>
      </c>
      <c r="S9" s="87">
        <v>1995</v>
      </c>
      <c r="T9" s="84">
        <v>210642.99999999997</v>
      </c>
      <c r="U9" s="78">
        <f t="shared" si="6"/>
        <v>132619.00000000017</v>
      </c>
      <c r="V9" s="74">
        <f t="shared" si="7"/>
        <v>78023.999999999811</v>
      </c>
      <c r="W9" s="79">
        <f t="shared" si="11"/>
        <v>6087744575.9999704</v>
      </c>
    </row>
    <row r="10" spans="1:23">
      <c r="A10" s="83">
        <v>1996</v>
      </c>
      <c r="B10" s="84">
        <v>3990000.0000000023</v>
      </c>
      <c r="C10" s="78">
        <f t="shared" si="0"/>
        <v>1747999.9999999995</v>
      </c>
      <c r="D10" s="74">
        <f t="shared" si="1"/>
        <v>2242000.0000000028</v>
      </c>
      <c r="E10" s="79">
        <f t="shared" si="8"/>
        <v>5026564000000.0127</v>
      </c>
      <c r="G10" s="83">
        <v>1996</v>
      </c>
      <c r="H10" s="84">
        <v>44042989.999999948</v>
      </c>
      <c r="I10" s="78">
        <f t="shared" si="2"/>
        <v>10257329.999999829</v>
      </c>
      <c r="J10" s="74">
        <f t="shared" si="3"/>
        <v>33785660.000000119</v>
      </c>
      <c r="K10" s="79">
        <f t="shared" si="9"/>
        <v>1141470821635608</v>
      </c>
      <c r="M10" s="83">
        <v>1996</v>
      </c>
      <c r="N10" s="84">
        <v>6852999.9999999972</v>
      </c>
      <c r="O10" s="78">
        <f t="shared" si="4"/>
        <v>3223999.9999999972</v>
      </c>
      <c r="P10" s="74">
        <f t="shared" si="5"/>
        <v>3629000</v>
      </c>
      <c r="Q10" s="79">
        <f t="shared" si="10"/>
        <v>13169641000000</v>
      </c>
      <c r="S10" s="87">
        <v>1996</v>
      </c>
      <c r="T10" s="84">
        <v>562516.99999999884</v>
      </c>
      <c r="U10" s="78">
        <f t="shared" si="6"/>
        <v>351873.99999999884</v>
      </c>
      <c r="V10" s="74">
        <f t="shared" si="7"/>
        <v>210642.99999999997</v>
      </c>
      <c r="W10" s="79">
        <f t="shared" si="11"/>
        <v>44370473448.999985</v>
      </c>
    </row>
    <row r="11" spans="1:23">
      <c r="A11" s="83">
        <v>1997</v>
      </c>
      <c r="B11" s="84">
        <v>4578000.0000000037</v>
      </c>
      <c r="C11" s="78">
        <f t="shared" si="0"/>
        <v>588000.0000000014</v>
      </c>
      <c r="D11" s="74">
        <f t="shared" si="1"/>
        <v>3990000.0000000023</v>
      </c>
      <c r="E11" s="79">
        <f t="shared" si="8"/>
        <v>15920100000000.02</v>
      </c>
      <c r="G11" s="83">
        <v>1997</v>
      </c>
      <c r="H11" s="84">
        <v>55312289.999999918</v>
      </c>
      <c r="I11" s="78">
        <f t="shared" si="2"/>
        <v>11269299.99999997</v>
      </c>
      <c r="J11" s="74">
        <f t="shared" si="3"/>
        <v>44042989.999999948</v>
      </c>
      <c r="K11" s="79">
        <f t="shared" si="9"/>
        <v>1939784968140095.5</v>
      </c>
      <c r="M11" s="83">
        <v>1997</v>
      </c>
      <c r="N11" s="84">
        <v>13232999.999999942</v>
      </c>
      <c r="O11" s="78">
        <f t="shared" si="4"/>
        <v>6379999.9999999451</v>
      </c>
      <c r="P11" s="74">
        <f t="shared" si="5"/>
        <v>6852999.9999999972</v>
      </c>
      <c r="Q11" s="79">
        <f t="shared" si="10"/>
        <v>46963608999999.961</v>
      </c>
      <c r="S11" s="87">
        <v>1997</v>
      </c>
      <c r="T11" s="84">
        <v>916173.00000000081</v>
      </c>
      <c r="U11" s="78">
        <f t="shared" si="6"/>
        <v>353656.00000000198</v>
      </c>
      <c r="V11" s="74">
        <f t="shared" si="7"/>
        <v>562516.99999999884</v>
      </c>
      <c r="W11" s="79">
        <f t="shared" si="11"/>
        <v>316425375288.99872</v>
      </c>
    </row>
    <row r="12" spans="1:23">
      <c r="A12" s="83">
        <v>1998</v>
      </c>
      <c r="B12" s="84">
        <v>4917999.9999999925</v>
      </c>
      <c r="C12" s="78">
        <f t="shared" si="0"/>
        <v>339999.99999998882</v>
      </c>
      <c r="D12" s="74">
        <f t="shared" si="1"/>
        <v>4578000.0000000037</v>
      </c>
      <c r="E12" s="79">
        <f t="shared" si="8"/>
        <v>20958084000000.035</v>
      </c>
      <c r="G12" s="83">
        <v>1998</v>
      </c>
      <c r="H12" s="84">
        <v>69209319.999999925</v>
      </c>
      <c r="I12" s="78">
        <f t="shared" si="2"/>
        <v>13897030.000000007</v>
      </c>
      <c r="J12" s="74">
        <f t="shared" si="3"/>
        <v>55312289.999999918</v>
      </c>
      <c r="K12" s="79">
        <f t="shared" si="9"/>
        <v>3059449425044091</v>
      </c>
      <c r="M12" s="83">
        <v>1998</v>
      </c>
      <c r="N12" s="84">
        <v>23863000.000000056</v>
      </c>
      <c r="O12" s="78">
        <f t="shared" si="4"/>
        <v>10630000.000000114</v>
      </c>
      <c r="P12" s="74">
        <f t="shared" si="5"/>
        <v>13232999.999999942</v>
      </c>
      <c r="Q12" s="79">
        <f t="shared" si="10"/>
        <v>175112288999998.47</v>
      </c>
      <c r="S12" s="87">
        <v>1998</v>
      </c>
      <c r="T12" s="84">
        <v>1065819.9999999977</v>
      </c>
      <c r="U12" s="78">
        <f t="shared" si="6"/>
        <v>149646.99999999686</v>
      </c>
      <c r="V12" s="74">
        <f t="shared" si="7"/>
        <v>916173.00000000081</v>
      </c>
      <c r="W12" s="79">
        <f t="shared" si="11"/>
        <v>839372965929.00146</v>
      </c>
    </row>
    <row r="13" spans="1:23">
      <c r="A13" s="83">
        <v>1999</v>
      </c>
      <c r="B13" s="84">
        <v>6315000.0000000037</v>
      </c>
      <c r="C13" s="78">
        <f t="shared" si="0"/>
        <v>1397000.0000000112</v>
      </c>
      <c r="D13" s="74">
        <f t="shared" ref="D13:D19" si="12">B12</f>
        <v>4917999.9999999925</v>
      </c>
      <c r="E13" s="79">
        <f t="shared" si="8"/>
        <v>24186723999999.926</v>
      </c>
      <c r="G13" s="83">
        <v>1999</v>
      </c>
      <c r="H13" s="84">
        <v>86046999.999999955</v>
      </c>
      <c r="I13" s="78">
        <f t="shared" si="2"/>
        <v>16837680.00000003</v>
      </c>
      <c r="J13" s="74">
        <f t="shared" si="3"/>
        <v>69209319.999999925</v>
      </c>
      <c r="K13" s="79">
        <f t="shared" si="9"/>
        <v>4789929974862390</v>
      </c>
      <c r="M13" s="83">
        <v>1999</v>
      </c>
      <c r="N13" s="84">
        <v>43295999.99999997</v>
      </c>
      <c r="O13" s="78">
        <f t="shared" si="4"/>
        <v>19432999.999999914</v>
      </c>
      <c r="P13" s="74">
        <f t="shared" si="5"/>
        <v>23863000.000000056</v>
      </c>
      <c r="Q13" s="79">
        <f t="shared" si="10"/>
        <v>569442769000002.62</v>
      </c>
      <c r="S13" s="87">
        <v>1999</v>
      </c>
      <c r="T13" s="84">
        <v>2220968.9999999967</v>
      </c>
      <c r="U13" s="78">
        <f t="shared" si="6"/>
        <v>1155148.9999999991</v>
      </c>
      <c r="V13" s="74">
        <f t="shared" si="7"/>
        <v>1065819.9999999977</v>
      </c>
      <c r="W13" s="79">
        <f t="shared" si="11"/>
        <v>1135972272399.9951</v>
      </c>
    </row>
    <row r="14" spans="1:23">
      <c r="A14" s="83">
        <v>2000</v>
      </c>
      <c r="B14" s="84">
        <v>8561999.9999999944</v>
      </c>
      <c r="C14" s="78">
        <f t="shared" si="0"/>
        <v>2246999.9999999907</v>
      </c>
      <c r="D14" s="74">
        <f t="shared" si="12"/>
        <v>6315000.0000000037</v>
      </c>
      <c r="E14" s="79">
        <f t="shared" si="8"/>
        <v>39879225000000.047</v>
      </c>
      <c r="G14" s="83">
        <v>2000</v>
      </c>
      <c r="H14" s="84">
        <v>109478000.00000007</v>
      </c>
      <c r="I14" s="78">
        <f t="shared" si="2"/>
        <v>23431000.000000119</v>
      </c>
      <c r="J14" s="74">
        <f t="shared" si="3"/>
        <v>86046999.999999955</v>
      </c>
      <c r="K14" s="79">
        <f t="shared" si="9"/>
        <v>7404086208999992</v>
      </c>
      <c r="M14" s="83">
        <v>2000</v>
      </c>
      <c r="N14" s="84">
        <v>85259999.99999997</v>
      </c>
      <c r="O14" s="78">
        <f t="shared" si="4"/>
        <v>41964000</v>
      </c>
      <c r="P14" s="74">
        <f t="shared" si="5"/>
        <v>43295999.99999997</v>
      </c>
      <c r="Q14" s="79">
        <f t="shared" si="10"/>
        <v>1874543615999997.5</v>
      </c>
      <c r="S14" s="87">
        <v>2000</v>
      </c>
      <c r="T14" s="84">
        <v>3669327.000000007</v>
      </c>
      <c r="U14" s="78">
        <f t="shared" si="6"/>
        <v>1448358.0000000102</v>
      </c>
      <c r="V14" s="74">
        <f t="shared" si="7"/>
        <v>2220968.9999999967</v>
      </c>
      <c r="W14" s="79">
        <f t="shared" si="11"/>
        <v>4932703298960.9854</v>
      </c>
    </row>
    <row r="15" spans="1:23">
      <c r="A15" s="83">
        <v>2001</v>
      </c>
      <c r="B15" s="84">
        <v>11132000.000000009</v>
      </c>
      <c r="C15" s="78">
        <f t="shared" si="0"/>
        <v>2570000.0000000149</v>
      </c>
      <c r="D15" s="74">
        <f t="shared" si="12"/>
        <v>8561999.9999999944</v>
      </c>
      <c r="E15" s="79">
        <f t="shared" si="8"/>
        <v>73307843999999.906</v>
      </c>
      <c r="G15" s="83">
        <v>2001</v>
      </c>
      <c r="H15" s="84">
        <v>128374500.00000009</v>
      </c>
      <c r="I15" s="78">
        <f t="shared" si="2"/>
        <v>18896500.000000015</v>
      </c>
      <c r="J15" s="74">
        <f t="shared" si="3"/>
        <v>109478000.00000007</v>
      </c>
      <c r="K15" s="79">
        <f t="shared" si="9"/>
        <v>1.1985432484000016E+16</v>
      </c>
      <c r="M15" s="83">
        <v>2001</v>
      </c>
      <c r="N15" s="84">
        <v>144820000.00000042</v>
      </c>
      <c r="O15" s="78">
        <f t="shared" si="4"/>
        <v>59560000.000000447</v>
      </c>
      <c r="P15" s="74">
        <f t="shared" si="5"/>
        <v>85259999.99999997</v>
      </c>
      <c r="Q15" s="79">
        <f t="shared" si="10"/>
        <v>7269267599999995</v>
      </c>
      <c r="S15" s="87">
        <v>2001</v>
      </c>
      <c r="T15" s="84">
        <v>6520946.9999999963</v>
      </c>
      <c r="U15" s="78">
        <f t="shared" si="6"/>
        <v>2851619.9999999893</v>
      </c>
      <c r="V15" s="74">
        <f t="shared" si="7"/>
        <v>3669327.000000007</v>
      </c>
      <c r="W15" s="79">
        <f t="shared" si="11"/>
        <v>13463960632929.051</v>
      </c>
    </row>
    <row r="16" spans="1:23">
      <c r="A16" s="83">
        <v>2002</v>
      </c>
      <c r="B16" s="84">
        <v>12575000.000000006</v>
      </c>
      <c r="C16" s="78">
        <f t="shared" si="0"/>
        <v>1442999.9999999963</v>
      </c>
      <c r="D16" s="74">
        <f t="shared" si="12"/>
        <v>11132000.000000009</v>
      </c>
      <c r="E16" s="79">
        <f t="shared" si="8"/>
        <v>123921424000000.2</v>
      </c>
      <c r="G16" s="83">
        <v>2002</v>
      </c>
      <c r="H16" s="84">
        <v>140766800.00000009</v>
      </c>
      <c r="I16" s="78">
        <f t="shared" si="2"/>
        <v>12392300</v>
      </c>
      <c r="J16" s="74">
        <f t="shared" si="3"/>
        <v>128374500.00000009</v>
      </c>
      <c r="K16" s="79">
        <f t="shared" si="9"/>
        <v>1.6480012250250022E+16</v>
      </c>
      <c r="M16" s="83">
        <v>2002</v>
      </c>
      <c r="N16" s="84">
        <v>206004999.99999991</v>
      </c>
      <c r="O16" s="78">
        <f t="shared" si="4"/>
        <v>61184999.999999493</v>
      </c>
      <c r="P16" s="74">
        <f t="shared" si="5"/>
        <v>144820000.00000042</v>
      </c>
      <c r="Q16" s="79">
        <f t="shared" si="10"/>
        <v>2.097283240000012E+16</v>
      </c>
      <c r="S16" s="87">
        <v>2002</v>
      </c>
      <c r="T16" s="84">
        <v>11700000.000000022</v>
      </c>
      <c r="U16" s="78">
        <f t="shared" si="6"/>
        <v>5179053.0000000261</v>
      </c>
      <c r="V16" s="74">
        <f t="shared" si="7"/>
        <v>6520946.9999999963</v>
      </c>
      <c r="W16" s="79">
        <f t="shared" si="11"/>
        <v>42522749776808.953</v>
      </c>
    </row>
    <row r="17" spans="1:23">
      <c r="A17" s="83">
        <v>2003</v>
      </c>
      <c r="B17" s="84">
        <v>14347000</v>
      </c>
      <c r="C17" s="78">
        <f t="shared" si="0"/>
        <v>1771999.9999999944</v>
      </c>
      <c r="D17" s="74">
        <f t="shared" si="12"/>
        <v>12575000.000000006</v>
      </c>
      <c r="E17" s="79">
        <f t="shared" si="8"/>
        <v>158130625000000.12</v>
      </c>
      <c r="G17" s="83">
        <v>2003</v>
      </c>
      <c r="H17" s="84">
        <v>158721999.99999997</v>
      </c>
      <c r="I17" s="78">
        <f t="shared" si="2"/>
        <v>17955199.999999881</v>
      </c>
      <c r="J17" s="74">
        <f t="shared" si="3"/>
        <v>140766800.00000009</v>
      </c>
      <c r="K17" s="79">
        <f t="shared" si="9"/>
        <v>1.9815291982240024E+16</v>
      </c>
      <c r="M17" s="83">
        <v>2003</v>
      </c>
      <c r="N17" s="84">
        <v>269952999.99999946</v>
      </c>
      <c r="O17" s="78">
        <f t="shared" si="4"/>
        <v>63947999.999999553</v>
      </c>
      <c r="P17" s="74">
        <f t="shared" si="5"/>
        <v>206004999.99999991</v>
      </c>
      <c r="Q17" s="79">
        <f t="shared" si="10"/>
        <v>4.243806002499996E+16</v>
      </c>
      <c r="S17" s="87">
        <v>2003</v>
      </c>
      <c r="T17" s="84">
        <v>18495249.999999978</v>
      </c>
      <c r="U17" s="78">
        <f t="shared" si="6"/>
        <v>6795249.9999999553</v>
      </c>
      <c r="V17" s="74">
        <f t="shared" si="7"/>
        <v>11700000.000000022</v>
      </c>
      <c r="W17" s="79">
        <f t="shared" si="11"/>
        <v>136890000000000.52</v>
      </c>
    </row>
    <row r="18" spans="1:23">
      <c r="A18" s="83">
        <v>2004</v>
      </c>
      <c r="B18" s="84">
        <v>16480000</v>
      </c>
      <c r="C18" s="78">
        <f t="shared" si="0"/>
        <v>2133000</v>
      </c>
      <c r="D18" s="74">
        <f t="shared" si="12"/>
        <v>14347000</v>
      </c>
      <c r="E18" s="79">
        <f t="shared" si="8"/>
        <v>205836409000000</v>
      </c>
      <c r="G18" s="83">
        <v>2004</v>
      </c>
      <c r="H18" s="84">
        <v>182400000.00000009</v>
      </c>
      <c r="I18" s="78">
        <f t="shared" si="2"/>
        <v>23678000.000000119</v>
      </c>
      <c r="J18" s="74">
        <f t="shared" si="3"/>
        <v>158721999.99999997</v>
      </c>
      <c r="K18" s="79">
        <f t="shared" si="9"/>
        <v>2.5192673283999992E+16</v>
      </c>
      <c r="M18" s="83">
        <v>2004</v>
      </c>
      <c r="N18" s="84">
        <v>334824000.00000024</v>
      </c>
      <c r="O18" s="78">
        <f t="shared" si="4"/>
        <v>64871000.000000775</v>
      </c>
      <c r="P18" s="74">
        <f t="shared" si="5"/>
        <v>269952999.99999946</v>
      </c>
      <c r="Q18" s="79">
        <f t="shared" si="10"/>
        <v>7.2874622208999712E+16</v>
      </c>
      <c r="S18" s="87">
        <v>2004</v>
      </c>
      <c r="T18" s="84">
        <v>30336610.000000071</v>
      </c>
      <c r="U18" s="78">
        <f t="shared" si="6"/>
        <v>11841360.000000093</v>
      </c>
      <c r="V18" s="74">
        <f t="shared" si="7"/>
        <v>18495249.999999978</v>
      </c>
      <c r="W18" s="79">
        <f t="shared" si="11"/>
        <v>342074272562499.19</v>
      </c>
    </row>
    <row r="19" spans="1:23" ht="16" thickBot="1">
      <c r="A19" s="85">
        <v>2005</v>
      </c>
      <c r="B19" s="86">
        <v>18419999.999999993</v>
      </c>
      <c r="C19" s="80">
        <f t="shared" si="0"/>
        <v>1939999.9999999925</v>
      </c>
      <c r="D19" s="81">
        <f t="shared" si="12"/>
        <v>16480000</v>
      </c>
      <c r="E19" s="82">
        <f t="shared" si="8"/>
        <v>271590400000000</v>
      </c>
      <c r="G19" s="85">
        <v>2005</v>
      </c>
      <c r="H19" s="86">
        <v>201650000.00000009</v>
      </c>
      <c r="I19" s="80">
        <f t="shared" si="2"/>
        <v>19250000</v>
      </c>
      <c r="J19" s="81">
        <f t="shared" si="3"/>
        <v>182400000.00000009</v>
      </c>
      <c r="K19" s="82">
        <f t="shared" si="9"/>
        <v>3.3269760000000032E+16</v>
      </c>
      <c r="M19" s="85">
        <v>2005</v>
      </c>
      <c r="N19" s="86">
        <v>393428000.0000006</v>
      </c>
      <c r="O19" s="80">
        <f t="shared" si="4"/>
        <v>58604000.000000358</v>
      </c>
      <c r="P19" s="81">
        <f t="shared" si="5"/>
        <v>334824000.00000024</v>
      </c>
      <c r="Q19" s="82">
        <f t="shared" si="10"/>
        <v>1.1210711097600016E+17</v>
      </c>
      <c r="S19" s="88">
        <v>2005</v>
      </c>
      <c r="T19" s="86">
        <v>46909970.000000097</v>
      </c>
      <c r="U19" s="80">
        <f t="shared" si="6"/>
        <v>16573360.000000026</v>
      </c>
      <c r="V19" s="81">
        <f t="shared" si="7"/>
        <v>30336610.000000071</v>
      </c>
      <c r="W19" s="82">
        <f t="shared" si="11"/>
        <v>920309906292104.25</v>
      </c>
    </row>
    <row r="20" spans="1:23">
      <c r="A20" t="s">
        <v>23</v>
      </c>
    </row>
    <row r="22" spans="1:23" s="103" customFormat="1" ht="20" thickBot="1">
      <c r="A22" s="146" t="s">
        <v>12</v>
      </c>
      <c r="B22" s="146"/>
      <c r="C22" s="146"/>
      <c r="D22" s="146"/>
      <c r="E22" s="146"/>
      <c r="F22" s="146"/>
      <c r="G22" s="146"/>
      <c r="H22" s="146"/>
      <c r="I22" s="146"/>
      <c r="J22" s="146"/>
      <c r="K22" s="146"/>
      <c r="L22" s="146"/>
      <c r="M22" s="146"/>
      <c r="N22" s="146"/>
      <c r="O22" s="146"/>
      <c r="P22" s="146"/>
      <c r="Q22" s="146"/>
      <c r="R22" s="146"/>
      <c r="S22" s="146"/>
      <c r="T22" s="146"/>
      <c r="U22" s="146"/>
      <c r="V22" s="146"/>
      <c r="W22" s="146"/>
    </row>
    <row r="23" spans="1:23" s="75" customFormat="1" ht="18.5" customHeight="1">
      <c r="A23" s="159" t="s">
        <v>56</v>
      </c>
      <c r="B23" s="160"/>
      <c r="C23" s="160"/>
      <c r="D23" s="160"/>
      <c r="E23" s="161"/>
      <c r="F23" s="97"/>
      <c r="G23" s="97"/>
      <c r="H23" s="97"/>
      <c r="I23" s="97"/>
      <c r="J23" s="97"/>
      <c r="K23" s="97"/>
      <c r="L23" s="97"/>
      <c r="M23" s="97"/>
      <c r="N23" s="97"/>
      <c r="O23" s="97"/>
      <c r="P23" s="97"/>
      <c r="Q23" s="97"/>
      <c r="R23" s="97"/>
      <c r="S23" s="97"/>
      <c r="T23" s="97"/>
      <c r="U23" s="97"/>
      <c r="V23" s="97"/>
      <c r="W23" s="97"/>
    </row>
    <row r="24" spans="1:23" s="75" customFormat="1" ht="19">
      <c r="A24" s="162"/>
      <c r="B24" s="163"/>
      <c r="C24" s="163"/>
      <c r="D24" s="163"/>
      <c r="E24" s="164"/>
      <c r="F24" s="97"/>
      <c r="G24" s="97"/>
      <c r="H24" s="97"/>
      <c r="I24" s="97"/>
      <c r="J24" s="97"/>
      <c r="K24" s="97"/>
      <c r="L24" s="97"/>
      <c r="M24" s="97"/>
      <c r="N24" s="97"/>
      <c r="O24" s="97"/>
      <c r="P24" s="97"/>
      <c r="Q24" s="97"/>
      <c r="R24" s="97"/>
      <c r="S24" s="97"/>
      <c r="T24" s="97"/>
      <c r="U24" s="97"/>
      <c r="V24" s="97"/>
      <c r="W24" s="97"/>
    </row>
    <row r="25" spans="1:23" s="75" customFormat="1" ht="20" thickBot="1">
      <c r="A25" s="165"/>
      <c r="B25" s="166"/>
      <c r="C25" s="166"/>
      <c r="D25" s="166"/>
      <c r="E25" s="167"/>
      <c r="F25" s="97"/>
      <c r="G25" s="97"/>
      <c r="H25" s="97"/>
      <c r="I25" s="97"/>
      <c r="J25" s="97"/>
      <c r="K25" s="97"/>
      <c r="L25" s="97"/>
      <c r="M25" s="97"/>
      <c r="N25" s="97"/>
      <c r="O25" s="97"/>
      <c r="P25" s="97"/>
      <c r="Q25" s="97"/>
      <c r="R25" s="97"/>
      <c r="S25" s="97"/>
      <c r="T25" s="97"/>
      <c r="U25" s="97"/>
      <c r="V25" s="97"/>
      <c r="W25" s="97"/>
    </row>
    <row r="26" spans="1:23" s="75" customFormat="1" ht="20" thickBot="1">
      <c r="A26" s="97"/>
      <c r="B26" s="97"/>
      <c r="C26" s="97"/>
      <c r="D26" s="97"/>
      <c r="E26" s="97"/>
      <c r="F26" s="97"/>
      <c r="G26" s="97"/>
      <c r="H26" s="97"/>
      <c r="I26" s="97"/>
      <c r="J26" s="97"/>
      <c r="K26" s="97"/>
      <c r="L26" s="97"/>
      <c r="M26" s="97"/>
      <c r="N26" s="97"/>
      <c r="O26" s="97"/>
      <c r="P26" s="97"/>
      <c r="Q26" s="97"/>
      <c r="R26" s="97"/>
      <c r="S26" s="97"/>
      <c r="T26" s="97"/>
      <c r="U26" s="97"/>
      <c r="V26" s="97"/>
      <c r="W26" s="97"/>
    </row>
    <row r="27" spans="1:23">
      <c r="B27" s="18" t="s">
        <v>2</v>
      </c>
      <c r="C27" s="100">
        <v>277988.37043292832</v>
      </c>
      <c r="H27" s="18" t="s">
        <v>2</v>
      </c>
      <c r="I27" s="100">
        <v>2716929.9602919053</v>
      </c>
      <c r="N27" s="18" t="s">
        <v>2</v>
      </c>
      <c r="O27" s="100">
        <v>2911078.1431944221</v>
      </c>
      <c r="T27" s="18" t="s">
        <v>2</v>
      </c>
      <c r="U27" s="100">
        <v>26469.466951232054</v>
      </c>
    </row>
    <row r="28" spans="1:23">
      <c r="B28" s="19" t="s">
        <v>3</v>
      </c>
      <c r="C28" s="101">
        <v>0.27895706448480678</v>
      </c>
      <c r="H28" s="19" t="s">
        <v>3</v>
      </c>
      <c r="I28" s="101">
        <v>0.25343784767482036</v>
      </c>
      <c r="N28" s="19" t="s">
        <v>3</v>
      </c>
      <c r="O28" s="101">
        <v>0.64895031022490357</v>
      </c>
      <c r="T28" s="19" t="s">
        <v>3</v>
      </c>
      <c r="U28" s="101">
        <v>0.72665724720779745</v>
      </c>
    </row>
    <row r="29" spans="1:23" ht="16" thickBot="1">
      <c r="B29" s="20" t="s">
        <v>4</v>
      </c>
      <c r="C29" s="102">
        <v>-1.1145863889077592E-8</v>
      </c>
      <c r="H29" s="20" t="s">
        <v>4</v>
      </c>
      <c r="I29" s="102">
        <v>-9.2062022576377343E-10</v>
      </c>
      <c r="N29" s="20" t="s">
        <v>4</v>
      </c>
      <c r="O29" s="102">
        <v>-1.4952390452704596E-9</v>
      </c>
      <c r="T29" s="20" t="s">
        <v>4</v>
      </c>
      <c r="U29" s="102">
        <v>-5.9240634704122973E-9</v>
      </c>
    </row>
    <row r="30" spans="1:23">
      <c r="B30" s="2"/>
      <c r="C30" s="21"/>
      <c r="H30" s="2"/>
      <c r="I30" s="21"/>
      <c r="N30" s="2"/>
      <c r="O30" s="21"/>
      <c r="T30" s="2"/>
      <c r="U30" s="21"/>
    </row>
    <row r="31" spans="1:23" s="103" customFormat="1" ht="20" thickBot="1">
      <c r="A31" s="146" t="s">
        <v>13</v>
      </c>
      <c r="B31" s="146"/>
      <c r="C31" s="146"/>
      <c r="D31" s="146"/>
      <c r="E31" s="146"/>
      <c r="F31" s="146"/>
      <c r="G31" s="146"/>
      <c r="H31" s="146"/>
      <c r="I31" s="146"/>
      <c r="J31" s="146"/>
      <c r="K31" s="146"/>
      <c r="L31" s="146"/>
      <c r="M31" s="146"/>
      <c r="N31" s="146"/>
      <c r="O31" s="146"/>
      <c r="P31" s="146"/>
      <c r="Q31" s="146"/>
      <c r="R31" s="146"/>
      <c r="S31" s="146"/>
      <c r="T31" s="146"/>
      <c r="U31" s="146"/>
      <c r="V31" s="146"/>
      <c r="W31" s="146"/>
    </row>
    <row r="32" spans="1:23" s="75" customFormat="1" ht="19">
      <c r="A32" s="112"/>
      <c r="B32" s="108"/>
      <c r="C32" s="97"/>
      <c r="D32" s="97"/>
      <c r="E32" s="97"/>
      <c r="F32" s="97"/>
      <c r="G32" s="97"/>
      <c r="H32" s="97"/>
      <c r="I32" s="97"/>
      <c r="J32" s="97"/>
      <c r="K32" s="97"/>
      <c r="L32" s="97"/>
      <c r="M32" s="97"/>
      <c r="N32" s="97"/>
      <c r="O32" s="97"/>
      <c r="P32" s="97"/>
      <c r="Q32" s="97"/>
      <c r="R32" s="97"/>
      <c r="S32" s="97"/>
      <c r="T32" s="97"/>
      <c r="U32" s="97"/>
      <c r="V32" s="97"/>
      <c r="W32" s="97"/>
    </row>
    <row r="33" spans="1:23" s="75" customFormat="1" ht="19">
      <c r="A33" s="109"/>
      <c r="B33" s="110"/>
      <c r="C33" s="97"/>
      <c r="D33" s="97"/>
      <c r="E33" s="97"/>
      <c r="F33" s="97"/>
      <c r="G33" s="97"/>
      <c r="H33" s="97"/>
      <c r="I33" s="97"/>
      <c r="J33" s="97"/>
      <c r="K33" s="97"/>
      <c r="L33" s="97"/>
      <c r="M33" s="97"/>
      <c r="N33" s="97"/>
      <c r="O33" s="97"/>
      <c r="P33" s="97"/>
      <c r="Q33" s="97"/>
      <c r="R33" s="97"/>
      <c r="S33" s="97"/>
      <c r="T33" s="97"/>
      <c r="U33" s="97"/>
      <c r="V33" s="97"/>
      <c r="W33" s="97"/>
    </row>
    <row r="34" spans="1:23" s="75" customFormat="1" ht="19">
      <c r="A34" s="113" t="s">
        <v>53</v>
      </c>
      <c r="B34" s="110"/>
      <c r="C34" s="97"/>
      <c r="D34" s="97"/>
      <c r="E34" s="97"/>
      <c r="F34" s="97"/>
      <c r="G34" s="97"/>
      <c r="H34" s="97"/>
      <c r="I34" s="97"/>
      <c r="J34" s="97"/>
      <c r="K34" s="97"/>
      <c r="L34" s="97"/>
      <c r="M34" s="97"/>
      <c r="N34" s="97"/>
      <c r="O34" s="97"/>
      <c r="P34" s="97"/>
      <c r="Q34" s="97"/>
      <c r="R34" s="97"/>
      <c r="S34" s="97"/>
      <c r="T34" s="97"/>
      <c r="U34" s="97"/>
      <c r="V34" s="97"/>
      <c r="W34" s="97"/>
    </row>
    <row r="35" spans="1:23" s="75" customFormat="1" ht="20" thickBot="1">
      <c r="A35" s="114" t="s">
        <v>54</v>
      </c>
      <c r="B35" s="111"/>
      <c r="C35" s="97"/>
      <c r="D35" s="97"/>
      <c r="E35" s="97"/>
      <c r="F35" s="97"/>
      <c r="G35" s="97"/>
      <c r="H35" s="97"/>
      <c r="I35" s="97"/>
      <c r="J35" s="97"/>
      <c r="K35" s="97"/>
      <c r="L35" s="97"/>
      <c r="M35" s="97"/>
      <c r="N35" s="97"/>
      <c r="O35" s="97"/>
      <c r="P35" s="97"/>
      <c r="Q35" s="97"/>
      <c r="R35" s="97"/>
      <c r="S35" s="97"/>
      <c r="T35" s="97"/>
      <c r="U35" s="97"/>
      <c r="V35" s="97"/>
      <c r="W35" s="97"/>
    </row>
    <row r="36" spans="1:23" s="75" customFormat="1" ht="20" thickBot="1">
      <c r="A36" s="97"/>
      <c r="B36" s="97"/>
      <c r="C36" s="97"/>
      <c r="D36" s="97"/>
      <c r="E36" s="97"/>
      <c r="F36" s="97"/>
      <c r="G36" s="97"/>
      <c r="H36" s="97"/>
      <c r="I36" s="97"/>
      <c r="J36" s="97"/>
      <c r="K36" s="97"/>
      <c r="L36" s="97"/>
      <c r="M36" s="97"/>
      <c r="N36" s="97"/>
      <c r="O36" s="97"/>
      <c r="P36" s="97"/>
      <c r="Q36" s="97"/>
      <c r="R36" s="97"/>
      <c r="S36" s="97"/>
      <c r="T36" s="97"/>
      <c r="U36" s="97"/>
      <c r="V36" s="97"/>
      <c r="W36" s="97"/>
    </row>
    <row r="37" spans="1:23">
      <c r="B37" s="18" t="s">
        <v>5</v>
      </c>
      <c r="C37" s="73">
        <f>(C28+SQRT(C28*C28-4*C27*C29))/2</f>
        <v>0.28965403455914962</v>
      </c>
      <c r="H37" s="18" t="s">
        <v>5</v>
      </c>
      <c r="I37" s="73">
        <f>(I28+SQRT(I28*I28-4*I27*I29))/2</f>
        <v>0.26295014761499963</v>
      </c>
      <c r="N37" s="18" t="s">
        <v>5</v>
      </c>
      <c r="O37" s="73">
        <f>(O28+SQRT(O28*O28-4*O27*O29))/2</f>
        <v>0.65558976365273858</v>
      </c>
      <c r="T37" s="18" t="s">
        <v>5</v>
      </c>
      <c r="U37" s="73">
        <f>(U28+SQRT(U28*U28-4*U27*U29))/2</f>
        <v>0.72687297513772542</v>
      </c>
    </row>
    <row r="38" spans="1:23">
      <c r="B38" s="19" t="s">
        <v>6</v>
      </c>
      <c r="C38" s="71">
        <f>C37-C28</f>
        <v>1.0696970074342838E-2</v>
      </c>
      <c r="H38" s="19" t="s">
        <v>6</v>
      </c>
      <c r="I38" s="71">
        <f>I37-I28</f>
        <v>9.5122999401792696E-3</v>
      </c>
      <c r="N38" s="19" t="s">
        <v>6</v>
      </c>
      <c r="O38" s="71">
        <f>O37-O28</f>
        <v>6.639453427835007E-3</v>
      </c>
      <c r="T38" s="19" t="s">
        <v>6</v>
      </c>
      <c r="U38" s="71">
        <f>U37-U28</f>
        <v>2.1572792992796685E-4</v>
      </c>
    </row>
    <row r="39" spans="1:23" ht="16" thickBot="1">
      <c r="B39" s="20" t="s">
        <v>7</v>
      </c>
      <c r="C39" s="72">
        <f>C27/C38</f>
        <v>25987580.455113724</v>
      </c>
      <c r="H39" s="20" t="s">
        <v>7</v>
      </c>
      <c r="I39" s="72">
        <f>I27/I38</f>
        <v>285622822.80605859</v>
      </c>
      <c r="N39" s="20" t="s">
        <v>7</v>
      </c>
      <c r="O39" s="72">
        <f>O27/O38</f>
        <v>438451474.18161297</v>
      </c>
      <c r="T39" s="20" t="s">
        <v>7</v>
      </c>
      <c r="U39" s="72">
        <f>U27/U38</f>
        <v>122698377.34998155</v>
      </c>
    </row>
    <row r="40" spans="1:23" s="70" customFormat="1">
      <c r="B40" s="75"/>
      <c r="C40" s="98"/>
      <c r="H40" s="75"/>
      <c r="I40" s="98"/>
      <c r="N40" s="75"/>
      <c r="O40" s="98"/>
      <c r="T40" s="75"/>
      <c r="U40" s="99"/>
    </row>
    <row r="41" spans="1:23" s="103" customFormat="1" ht="19">
      <c r="A41" s="146" t="s">
        <v>14</v>
      </c>
      <c r="B41" s="146"/>
      <c r="C41" s="146"/>
      <c r="D41" s="146"/>
      <c r="E41" s="146"/>
      <c r="F41" s="146"/>
      <c r="G41" s="146"/>
      <c r="H41" s="146"/>
      <c r="I41" s="146"/>
      <c r="J41" s="146"/>
      <c r="K41" s="146"/>
      <c r="L41" s="146"/>
      <c r="M41" s="146"/>
      <c r="N41" s="146"/>
      <c r="O41" s="146"/>
      <c r="P41" s="146"/>
      <c r="Q41" s="146"/>
      <c r="R41" s="146"/>
      <c r="S41" s="146"/>
      <c r="T41" s="146"/>
      <c r="U41" s="146"/>
      <c r="V41" s="146"/>
      <c r="W41" s="146"/>
    </row>
    <row r="57" spans="1:23" s="103" customFormat="1" ht="19">
      <c r="A57" s="146" t="s">
        <v>15</v>
      </c>
      <c r="B57" s="146"/>
      <c r="C57" s="146"/>
      <c r="D57" s="146"/>
      <c r="E57" s="146"/>
      <c r="F57" s="146"/>
      <c r="G57" s="146"/>
      <c r="H57" s="146"/>
      <c r="I57" s="146"/>
      <c r="J57" s="146"/>
      <c r="K57" s="146"/>
      <c r="L57" s="146"/>
      <c r="M57" s="146"/>
      <c r="N57" s="146"/>
      <c r="O57" s="146"/>
      <c r="P57" s="146"/>
      <c r="Q57" s="146"/>
      <c r="R57" s="146"/>
      <c r="S57" s="146"/>
      <c r="T57" s="146"/>
      <c r="U57" s="146"/>
      <c r="V57" s="146"/>
      <c r="W57" s="146"/>
    </row>
    <row r="74" spans="1:9">
      <c r="A74" s="168"/>
      <c r="B74" s="168"/>
      <c r="C74" s="168"/>
      <c r="D74" s="168"/>
      <c r="E74" s="168"/>
      <c r="F74" s="168"/>
      <c r="G74" s="168"/>
      <c r="H74" s="168"/>
      <c r="I74" s="168"/>
    </row>
    <row r="75" spans="1:9">
      <c r="A75" s="1" t="s">
        <v>86</v>
      </c>
    </row>
    <row r="76" spans="1:9">
      <c r="A76" t="s">
        <v>90</v>
      </c>
    </row>
    <row r="78" spans="1:9">
      <c r="A78" s="1" t="s">
        <v>87</v>
      </c>
    </row>
    <row r="79" spans="1:9">
      <c r="A79" s="169" t="s">
        <v>92</v>
      </c>
      <c r="B79" s="169"/>
      <c r="C79" s="169"/>
      <c r="D79" s="169"/>
      <c r="E79" s="169"/>
      <c r="F79" s="169"/>
    </row>
    <row r="80" spans="1:9" ht="83" customHeight="1">
      <c r="A80" s="169"/>
      <c r="B80" s="169"/>
      <c r="C80" s="169"/>
      <c r="D80" s="169"/>
      <c r="E80" s="169"/>
      <c r="F80" s="169"/>
    </row>
    <row r="81" spans="1:6">
      <c r="A81" s="170"/>
      <c r="B81" s="170"/>
      <c r="C81" s="170"/>
      <c r="D81" s="170"/>
      <c r="E81" s="170"/>
      <c r="F81" s="170"/>
    </row>
    <row r="82" spans="1:6">
      <c r="A82" s="1" t="s">
        <v>88</v>
      </c>
    </row>
    <row r="83" spans="1:6">
      <c r="A83" s="169" t="s">
        <v>91</v>
      </c>
      <c r="B83" s="169"/>
      <c r="C83" s="169"/>
      <c r="D83" s="169"/>
      <c r="E83" s="169"/>
      <c r="F83" s="169"/>
    </row>
    <row r="84" spans="1:6">
      <c r="A84" s="169"/>
      <c r="B84" s="169"/>
      <c r="C84" s="169"/>
      <c r="D84" s="169"/>
      <c r="E84" s="169"/>
      <c r="F84" s="169"/>
    </row>
  </sheetData>
  <mergeCells count="12">
    <mergeCell ref="A31:W31"/>
    <mergeCell ref="A41:W41"/>
    <mergeCell ref="A57:W57"/>
    <mergeCell ref="A1:W1"/>
    <mergeCell ref="A2:E2"/>
    <mergeCell ref="G2:K2"/>
    <mergeCell ref="M2:Q2"/>
    <mergeCell ref="S2:W2"/>
    <mergeCell ref="A22:W22"/>
    <mergeCell ref="A23:E25"/>
    <mergeCell ref="A83:F84"/>
    <mergeCell ref="A79:F80"/>
  </mergeCells>
  <pageMargins left="0.25" right="0.25" top="0.75" bottom="0.75" header="0.3" footer="0.3"/>
  <pageSetup paperSize="9"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Lecture example</vt:lpstr>
      <vt:lpstr>Sheet1</vt:lpstr>
      <vt:lpstr>Sheet2</vt:lpstr>
      <vt:lpstr>Part A - Adoption projection </vt:lpstr>
      <vt:lpstr>Part B - Country comparison</vt:lpstr>
      <vt:lpstr>'Lecture example'!Print_Area</vt:lpstr>
      <vt:lpstr>'Part B - Country comparison'!Print_Area</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cp:lastPrinted>2016-08-23T23:06:16Z</cp:lastPrinted>
  <dcterms:created xsi:type="dcterms:W3CDTF">2015-08-20T06:04:46Z</dcterms:created>
  <dcterms:modified xsi:type="dcterms:W3CDTF">2020-09-13T21:31:30Z</dcterms:modified>
</cp:coreProperties>
</file>