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monash.edu\home\User051\satheesh\Desktop\Week 10 Clayton\"/>
    </mc:Choice>
  </mc:AlternateContent>
  <bookViews>
    <workbookView xWindow="0" yWindow="0" windowWidth="19200" windowHeight="11600"/>
  </bookViews>
  <sheets>
    <sheet name="Transport data" sheetId="7" r:id="rId1"/>
  </sheets>
  <definedNames>
    <definedName name="solver_adj" localSheetId="0" hidden="1">'Transport data'!#REF!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'Transport data'!#REF!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4000000</definedName>
  </definedNames>
  <calcPr calcId="152511"/>
</workbook>
</file>

<file path=xl/calcChain.xml><?xml version="1.0" encoding="utf-8"?>
<calcChain xmlns="http://schemas.openxmlformats.org/spreadsheetml/2006/main">
  <c r="I14" i="7" l="1"/>
  <c r="H14" i="7"/>
  <c r="G14" i="7"/>
  <c r="F14" i="7"/>
  <c r="E14" i="7"/>
  <c r="D14" i="7"/>
  <c r="D15" i="7" l="1"/>
  <c r="E15" i="7"/>
  <c r="F15" i="7" s="1"/>
  <c r="D16" i="7"/>
  <c r="E16" i="7"/>
  <c r="F16" i="7" s="1"/>
  <c r="D17" i="7"/>
  <c r="D18" i="7"/>
  <c r="E18" i="7"/>
  <c r="F18" i="7" s="1"/>
  <c r="D19" i="7"/>
  <c r="E19" i="7"/>
  <c r="F19" i="7" s="1"/>
  <c r="D20" i="7"/>
  <c r="E20" i="7"/>
  <c r="F20" i="7" s="1"/>
  <c r="D21" i="7"/>
  <c r="D22" i="7"/>
  <c r="E22" i="7"/>
  <c r="F22" i="7" s="1"/>
  <c r="D23" i="7"/>
  <c r="E23" i="7"/>
  <c r="F23" i="7" s="1"/>
  <c r="D24" i="7"/>
  <c r="E24" i="7"/>
  <c r="F24" i="7" s="1"/>
  <c r="D25" i="7"/>
  <c r="D26" i="7"/>
  <c r="E26" i="7"/>
  <c r="F26" i="7" s="1"/>
  <c r="D27" i="7"/>
  <c r="E27" i="7"/>
  <c r="F27" i="7" s="1"/>
  <c r="D28" i="7"/>
  <c r="E28" i="7"/>
  <c r="F28" i="7" s="1"/>
  <c r="D29" i="7"/>
  <c r="D30" i="7"/>
  <c r="E30" i="7"/>
  <c r="F30" i="7" s="1"/>
  <c r="D31" i="7"/>
  <c r="E31" i="7"/>
  <c r="F31" i="7" s="1"/>
  <c r="D32" i="7"/>
  <c r="E32" i="7"/>
  <c r="F32" i="7" s="1"/>
  <c r="D33" i="7"/>
  <c r="D34" i="7"/>
  <c r="E34" i="7"/>
  <c r="F34" i="7" s="1"/>
  <c r="D35" i="7"/>
  <c r="E35" i="7"/>
  <c r="F35" i="7" s="1"/>
  <c r="D36" i="7"/>
  <c r="E36" i="7"/>
  <c r="F36" i="7" s="1"/>
  <c r="D37" i="7"/>
  <c r="D38" i="7"/>
  <c r="E38" i="7"/>
  <c r="F38" i="7" s="1"/>
  <c r="D39" i="7"/>
  <c r="E39" i="7"/>
  <c r="F39" i="7" s="1"/>
  <c r="D40" i="7"/>
  <c r="E40" i="7"/>
  <c r="F40" i="7" s="1"/>
  <c r="D41" i="7"/>
  <c r="D42" i="7"/>
  <c r="E42" i="7"/>
  <c r="F42" i="7" s="1"/>
  <c r="D43" i="7"/>
  <c r="E43" i="7"/>
  <c r="F43" i="7" s="1"/>
  <c r="D44" i="7"/>
  <c r="E44" i="7"/>
  <c r="F44" i="7" s="1"/>
  <c r="D45" i="7"/>
  <c r="D46" i="7"/>
  <c r="E46" i="7"/>
  <c r="F46" i="7" s="1"/>
  <c r="D47" i="7"/>
  <c r="E47" i="7"/>
  <c r="F47" i="7" s="1"/>
  <c r="D48" i="7"/>
  <c r="E48" i="7"/>
  <c r="F48" i="7" s="1"/>
  <c r="D49" i="7"/>
  <c r="D50" i="7"/>
  <c r="E50" i="7"/>
  <c r="F50" i="7" s="1"/>
  <c r="D51" i="7"/>
  <c r="E51" i="7"/>
  <c r="F51" i="7" s="1"/>
  <c r="G51" i="7"/>
  <c r="H51" i="7" s="1"/>
  <c r="D52" i="7"/>
  <c r="E52" i="7"/>
  <c r="F52" i="7" s="1"/>
  <c r="G52" i="7" s="1"/>
  <c r="H52" i="7" s="1"/>
  <c r="D53" i="7"/>
  <c r="E53" i="7"/>
  <c r="F53" i="7" s="1"/>
  <c r="G53" i="7"/>
  <c r="H53" i="7" s="1"/>
  <c r="D54" i="7"/>
  <c r="E54" i="7"/>
  <c r="F54" i="7" s="1"/>
  <c r="G54" i="7"/>
  <c r="H54" i="7" s="1"/>
  <c r="D55" i="7"/>
  <c r="D56" i="7"/>
  <c r="E56" i="7"/>
  <c r="F56" i="7" s="1"/>
  <c r="G56" i="7"/>
  <c r="H56" i="7" s="1"/>
  <c r="D57" i="7"/>
  <c r="E57" i="7"/>
  <c r="F57" i="7" s="1"/>
  <c r="G57" i="7" s="1"/>
  <c r="H57" i="7" s="1"/>
  <c r="D58" i="7"/>
  <c r="E58" i="7"/>
  <c r="F58" i="7" s="1"/>
  <c r="G58" i="7" s="1"/>
  <c r="H58" i="7" s="1"/>
  <c r="D59" i="7"/>
  <c r="E59" i="7"/>
  <c r="F59" i="7" s="1"/>
  <c r="G59" i="7"/>
  <c r="H59" i="7" s="1"/>
  <c r="D60" i="7"/>
  <c r="E60" i="7"/>
  <c r="F60" i="7" s="1"/>
  <c r="G60" i="7" s="1"/>
  <c r="H60" i="7" s="1"/>
  <c r="D61" i="7"/>
  <c r="E61" i="7"/>
  <c r="F61" i="7" s="1"/>
  <c r="G61" i="7" s="1"/>
  <c r="H61" i="7" s="1"/>
  <c r="D62" i="7"/>
  <c r="E62" i="7"/>
  <c r="F62" i="7" s="1"/>
  <c r="G62" i="7"/>
  <c r="H62" i="7" s="1"/>
  <c r="D63" i="7"/>
  <c r="J14" i="7" l="1"/>
  <c r="E63" i="7"/>
  <c r="F63" i="7" s="1"/>
  <c r="G63" i="7" s="1"/>
  <c r="H63" i="7" s="1"/>
  <c r="E55" i="7"/>
  <c r="F55" i="7" s="1"/>
  <c r="G55" i="7" s="1"/>
  <c r="H55" i="7" s="1"/>
  <c r="E49" i="7"/>
  <c r="F49" i="7" s="1"/>
  <c r="G49" i="7" s="1"/>
  <c r="H49" i="7" s="1"/>
  <c r="E45" i="7"/>
  <c r="F45" i="7" s="1"/>
  <c r="G45" i="7" s="1"/>
  <c r="H45" i="7" s="1"/>
  <c r="E41" i="7"/>
  <c r="F41" i="7" s="1"/>
  <c r="G41" i="7" s="1"/>
  <c r="H41" i="7" s="1"/>
  <c r="E37" i="7"/>
  <c r="F37" i="7" s="1"/>
  <c r="E33" i="7"/>
  <c r="F33" i="7" s="1"/>
  <c r="E29" i="7"/>
  <c r="F29" i="7" s="1"/>
  <c r="G29" i="7" s="1"/>
  <c r="H29" i="7" s="1"/>
  <c r="E25" i="7"/>
  <c r="F25" i="7" s="1"/>
  <c r="G25" i="7" s="1"/>
  <c r="H25" i="7" s="1"/>
  <c r="E21" i="7"/>
  <c r="F21" i="7" s="1"/>
  <c r="G21" i="7" s="1"/>
  <c r="H21" i="7" s="1"/>
  <c r="E17" i="7"/>
  <c r="F17" i="7" s="1"/>
  <c r="G17" i="7" s="1"/>
  <c r="H17" i="7" s="1"/>
  <c r="G47" i="7"/>
  <c r="H47" i="7" s="1"/>
  <c r="G43" i="7"/>
  <c r="H43" i="7" s="1"/>
  <c r="G39" i="7"/>
  <c r="H39" i="7" s="1"/>
  <c r="G37" i="7"/>
  <c r="H37" i="7" s="1"/>
  <c r="G35" i="7"/>
  <c r="H35" i="7" s="1"/>
  <c r="G33" i="7"/>
  <c r="H33" i="7" s="1"/>
  <c r="G31" i="7"/>
  <c r="H31" i="7" s="1"/>
  <c r="G27" i="7"/>
  <c r="H27" i="7" s="1"/>
  <c r="G23" i="7"/>
  <c r="H23" i="7" s="1"/>
  <c r="G19" i="7"/>
  <c r="H19" i="7" s="1"/>
  <c r="G15" i="7"/>
  <c r="H15" i="7" s="1"/>
  <c r="I62" i="7"/>
  <c r="I61" i="7"/>
  <c r="I60" i="7"/>
  <c r="I59" i="7"/>
  <c r="I58" i="7"/>
  <c r="I57" i="7"/>
  <c r="I56" i="7"/>
  <c r="I54" i="7"/>
  <c r="I53" i="7"/>
  <c r="I52" i="7"/>
  <c r="I51" i="7"/>
  <c r="G50" i="7"/>
  <c r="H50" i="7" s="1"/>
  <c r="G48" i="7"/>
  <c r="H48" i="7" s="1"/>
  <c r="G46" i="7"/>
  <c r="H46" i="7" s="1"/>
  <c r="G44" i="7"/>
  <c r="H44" i="7" s="1"/>
  <c r="G42" i="7"/>
  <c r="H42" i="7" s="1"/>
  <c r="G40" i="7"/>
  <c r="H40" i="7" s="1"/>
  <c r="I40" i="7"/>
  <c r="G38" i="7"/>
  <c r="H38" i="7" s="1"/>
  <c r="G36" i="7"/>
  <c r="H36" i="7" s="1"/>
  <c r="G34" i="7"/>
  <c r="H34" i="7" s="1"/>
  <c r="G32" i="7"/>
  <c r="H32" i="7" s="1"/>
  <c r="G30" i="7"/>
  <c r="H30" i="7" s="1"/>
  <c r="G28" i="7"/>
  <c r="H28" i="7" s="1"/>
  <c r="G26" i="7"/>
  <c r="H26" i="7" s="1"/>
  <c r="G24" i="7"/>
  <c r="H24" i="7" s="1"/>
  <c r="G22" i="7"/>
  <c r="H22" i="7" s="1"/>
  <c r="G20" i="7"/>
  <c r="H20" i="7" s="1"/>
  <c r="G18" i="7"/>
  <c r="H18" i="7" s="1"/>
  <c r="G16" i="7"/>
  <c r="H16" i="7" s="1"/>
  <c r="I16" i="7"/>
  <c r="I20" i="7" l="1"/>
  <c r="I32" i="7"/>
  <c r="I44" i="7"/>
  <c r="I24" i="7"/>
  <c r="I48" i="7"/>
  <c r="I36" i="7"/>
  <c r="I55" i="7"/>
  <c r="I63" i="7"/>
  <c r="I28" i="7"/>
  <c r="I17" i="7"/>
  <c r="I21" i="7"/>
  <c r="I25" i="7"/>
  <c r="I29" i="7"/>
  <c r="I33" i="7"/>
  <c r="I37" i="7"/>
  <c r="I41" i="7"/>
  <c r="I45" i="7"/>
  <c r="I49" i="7"/>
  <c r="I18" i="7"/>
  <c r="I22" i="7"/>
  <c r="I26" i="7"/>
  <c r="I30" i="7"/>
  <c r="I34" i="7"/>
  <c r="I38" i="7"/>
  <c r="I42" i="7"/>
  <c r="I46" i="7"/>
  <c r="I50" i="7"/>
  <c r="I15" i="7"/>
  <c r="I19" i="7"/>
  <c r="I23" i="7"/>
  <c r="I27" i="7"/>
  <c r="I31" i="7"/>
  <c r="I35" i="7"/>
  <c r="I39" i="7"/>
  <c r="I43" i="7"/>
  <c r="I47" i="7"/>
  <c r="J59" i="7" l="1"/>
  <c r="J43" i="7"/>
  <c r="J18" i="7"/>
  <c r="J21" i="7"/>
  <c r="J50" i="7"/>
  <c r="J17" i="7"/>
  <c r="J46" i="7"/>
  <c r="J35" i="7"/>
  <c r="J60" i="7"/>
  <c r="J31" i="7"/>
  <c r="J38" i="7"/>
  <c r="J41" i="7"/>
  <c r="J28" i="7"/>
  <c r="J58" i="7"/>
  <c r="J51" i="7"/>
  <c r="J27" i="7"/>
  <c r="J34" i="7"/>
  <c r="J37" i="7"/>
  <c r="M47" i="7"/>
  <c r="M50" i="7" s="1"/>
  <c r="J54" i="7"/>
  <c r="J32" i="7"/>
  <c r="J49" i="7"/>
  <c r="J61" i="7"/>
  <c r="J30" i="7"/>
  <c r="J62" i="7"/>
  <c r="J26" i="7"/>
  <c r="J57" i="7"/>
  <c r="J39" i="7"/>
  <c r="J42" i="7"/>
  <c r="J45" i="7"/>
  <c r="J23" i="7"/>
  <c r="J33" i="7"/>
  <c r="J63" i="7"/>
  <c r="J40" i="7"/>
  <c r="J19" i="7"/>
  <c r="J29" i="7"/>
  <c r="J55" i="7"/>
  <c r="J53" i="7"/>
  <c r="J47" i="7"/>
  <c r="J52" i="7"/>
  <c r="J16" i="7"/>
  <c r="J15" i="7"/>
  <c r="J24" i="7"/>
  <c r="J20" i="7"/>
  <c r="J56" i="7"/>
  <c r="J22" i="7"/>
  <c r="J25" i="7"/>
  <c r="J36" i="7"/>
  <c r="J44" i="7"/>
  <c r="J48" i="7"/>
  <c r="L14" i="7" l="1"/>
  <c r="L15" i="7" l="1"/>
  <c r="L16" i="7" l="1"/>
  <c r="L17" i="7" s="1"/>
  <c r="L18" i="7" s="1"/>
  <c r="L19" i="7" l="1"/>
  <c r="L20" i="7"/>
  <c r="L21" i="7" s="1"/>
  <c r="L22" i="7" l="1"/>
  <c r="L23" i="7"/>
  <c r="L24" i="7" s="1"/>
  <c r="M23" i="7" s="1"/>
  <c r="M15" i="7" l="1"/>
  <c r="M14" i="7"/>
  <c r="M16" i="7"/>
  <c r="M17" i="7"/>
  <c r="M18" i="7"/>
  <c r="M19" i="7"/>
  <c r="M20" i="7"/>
  <c r="M22" i="7"/>
  <c r="M21" i="7"/>
</calcChain>
</file>

<file path=xl/sharedStrings.xml><?xml version="1.0" encoding="utf-8"?>
<sst xmlns="http://schemas.openxmlformats.org/spreadsheetml/2006/main" count="77" uniqueCount="77">
  <si>
    <t>Client ID</t>
  </si>
  <si>
    <t>Discount rate</t>
  </si>
  <si>
    <t>Parameters</t>
  </si>
  <si>
    <t>Annual subscription fee</t>
  </si>
  <si>
    <t>Fixed costs</t>
  </si>
  <si>
    <t>CLV based on 5-year horizon</t>
  </si>
  <si>
    <t>Decile</t>
  </si>
  <si>
    <t>Total</t>
  </si>
  <si>
    <t>Contribution margin</t>
  </si>
  <si>
    <t>% of total contribution</t>
  </si>
  <si>
    <t>Client Database - Transport Sector</t>
  </si>
  <si>
    <t>T0007</t>
  </si>
  <si>
    <t>T0035</t>
  </si>
  <si>
    <t>T0041</t>
  </si>
  <si>
    <t>T0043</t>
  </si>
  <si>
    <t>T0027</t>
  </si>
  <si>
    <t>T0029</t>
  </si>
  <si>
    <t>T0011</t>
  </si>
  <si>
    <t>T0008</t>
  </si>
  <si>
    <t>T0009</t>
  </si>
  <si>
    <t>T0047</t>
  </si>
  <si>
    <t>T0014</t>
  </si>
  <si>
    <t>T0023</t>
  </si>
  <si>
    <t>T0015</t>
  </si>
  <si>
    <t>T0021</t>
  </si>
  <si>
    <t>T0040</t>
  </si>
  <si>
    <t>T0042</t>
  </si>
  <si>
    <t>T0050</t>
  </si>
  <si>
    <t>T0049</t>
  </si>
  <si>
    <t>T0044</t>
  </si>
  <si>
    <t>T0028</t>
  </si>
  <si>
    <t>T0038</t>
  </si>
  <si>
    <t>T0037</t>
  </si>
  <si>
    <t>T0025</t>
  </si>
  <si>
    <t>T0036</t>
  </si>
  <si>
    <t>T0026</t>
  </si>
  <si>
    <t>T0031</t>
  </si>
  <si>
    <t>T0046</t>
  </si>
  <si>
    <t>T0030</t>
  </si>
  <si>
    <t>T0039</t>
  </si>
  <si>
    <t>T0017</t>
  </si>
  <si>
    <t>T0033</t>
  </si>
  <si>
    <t>T0002</t>
  </si>
  <si>
    <t>T0024</t>
  </si>
  <si>
    <t>T0034</t>
  </si>
  <si>
    <t>T0003</t>
  </si>
  <si>
    <t>T0005</t>
  </si>
  <si>
    <t>T0001</t>
  </si>
  <si>
    <t>T0004</t>
  </si>
  <si>
    <t>T0018</t>
  </si>
  <si>
    <t>T0048</t>
  </si>
  <si>
    <t>T0022</t>
  </si>
  <si>
    <t>T0012</t>
  </si>
  <si>
    <t>T0016</t>
  </si>
  <si>
    <t>T0032</t>
  </si>
  <si>
    <t>T0020</t>
  </si>
  <si>
    <t>T0006</t>
  </si>
  <si>
    <t>T0010</t>
  </si>
  <si>
    <t>T0045</t>
  </si>
  <si>
    <t>T0013</t>
  </si>
  <si>
    <t>T0019</t>
  </si>
  <si>
    <t>based on expected annual expenses</t>
  </si>
  <si>
    <t>Annual expenses
(3 year average)</t>
  </si>
  <si>
    <t>Present Value of expected contribution margins</t>
  </si>
  <si>
    <t>2016/17</t>
  </si>
  <si>
    <t>2017/18</t>
  </si>
  <si>
    <t>2018/19</t>
  </si>
  <si>
    <t>2019/20</t>
  </si>
  <si>
    <t>rank</t>
  </si>
  <si>
    <t>Prospect Life time Value</t>
  </si>
  <si>
    <t>Expected Initial Margin</t>
  </si>
  <si>
    <t>Expected CLV (average)</t>
  </si>
  <si>
    <t>Acqusition rate</t>
  </si>
  <si>
    <t>Acquisition spending</t>
  </si>
  <si>
    <t>PLV</t>
  </si>
  <si>
    <t>2020/21</t>
  </si>
  <si>
    <t>Transport sector summary for 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</si>
</sst>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;[Red]\-&quot;$&quot;#,##0"/>
    <numFmt numFmtId="44" formatCode="_-&quot;$&quot;* #,##0.00_-;\-&quot;$&quot;* #,##0.00_-;_-&quot;$&quot;* &quot;-&quot;??_-;_-@_-"/>
    <numFmt numFmtId="164" formatCode="_-[$$-C09]* #,##0_-;\-[$$-C09]* #,##0_-;_-[$$-C09]* &quot;-&quot;_-;_-@_-"/>
    <numFmt numFmtId="165" formatCode="_-[$$-C09]* #,##0_-;\-[$$-C09]* #,##0_-;_-[$$-C09]* &quot;-&quot;??_-;_-@_-"/>
    <numFmt numFmtId="166" formatCode="&quot;$&quot;#,##0"/>
    <numFmt numFmtId="167" formatCode="[$$-C09]#,##0"/>
    <numFmt numFmtId="168" formatCode="0.0%"/>
  </numFmts>
  <fonts count="12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0" xfId="0" applyFill="1"/>
    <xf numFmtId="0" fontId="0" fillId="2" borderId="0" xfId="0" applyFill="1"/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right" wrapText="1"/>
    </xf>
    <xf numFmtId="165" fontId="0" fillId="0" borderId="0" xfId="0" applyNumberFormat="1" applyFill="1"/>
    <xf numFmtId="165" fontId="0" fillId="0" borderId="0" xfId="0" applyNumberFormat="1"/>
    <xf numFmtId="0" fontId="0" fillId="0" borderId="0" xfId="0" applyAlignment="1">
      <alignment horizontal="center" vertical="top"/>
    </xf>
    <xf numFmtId="3" fontId="2" fillId="0" borderId="1" xfId="0" applyNumberFormat="1" applyFont="1" applyFill="1" applyBorder="1"/>
    <xf numFmtId="0" fontId="3" fillId="3" borderId="1" xfId="0" applyFont="1" applyFill="1" applyBorder="1" applyAlignment="1">
      <alignment horizontal="center" wrapText="1"/>
    </xf>
    <xf numFmtId="164" fontId="7" fillId="3" borderId="1" xfId="0" applyNumberFormat="1" applyFont="1" applyFill="1" applyBorder="1"/>
    <xf numFmtId="0" fontId="9" fillId="0" borderId="0" xfId="0" applyFont="1" applyFill="1"/>
    <xf numFmtId="0" fontId="10" fillId="0" borderId="0" xfId="0" applyFont="1" applyAlignment="1">
      <alignment horizontal="center"/>
    </xf>
    <xf numFmtId="166" fontId="2" fillId="0" borderId="1" xfId="2" quotePrefix="1" applyNumberFormat="1" applyFont="1" applyFill="1" applyBorder="1" applyAlignment="1">
      <alignment horizontal="right" indent="3"/>
    </xf>
    <xf numFmtId="167" fontId="7" fillId="0" borderId="1" xfId="0" applyNumberFormat="1" applyFont="1" applyFill="1" applyBorder="1" applyAlignment="1">
      <alignment horizontal="right" indent="2"/>
    </xf>
    <xf numFmtId="167" fontId="7" fillId="0" borderId="1" xfId="0" applyNumberFormat="1" applyFont="1" applyFill="1" applyBorder="1" applyAlignment="1">
      <alignment horizontal="right" indent="1"/>
    </xf>
    <xf numFmtId="0" fontId="3" fillId="3" borderId="1" xfId="0" applyFont="1" applyFill="1" applyBorder="1" applyAlignment="1">
      <alignment horizontal="right" wrapText="1" indent="1"/>
    </xf>
    <xf numFmtId="167" fontId="7" fillId="0" borderId="1" xfId="0" quotePrefix="1" applyNumberFormat="1" applyFont="1" applyBorder="1" applyAlignment="1">
      <alignment horizontal="right" indent="2"/>
    </xf>
    <xf numFmtId="167" fontId="7" fillId="3" borderId="1" xfId="0" applyNumberFormat="1" applyFont="1" applyFill="1" applyBorder="1" applyAlignment="1">
      <alignment horizontal="right" indent="2"/>
    </xf>
    <xf numFmtId="0" fontId="6" fillId="3" borderId="1" xfId="0" applyFont="1" applyFill="1" applyBorder="1" applyAlignment="1">
      <alignment horizontal="center" wrapText="1"/>
    </xf>
    <xf numFmtId="168" fontId="7" fillId="0" borderId="1" xfId="1" applyNumberFormat="1" applyFont="1" applyBorder="1" applyAlignment="1">
      <alignment horizontal="right" indent="2"/>
    </xf>
    <xf numFmtId="9" fontId="7" fillId="0" borderId="1" xfId="0" applyNumberFormat="1" applyFont="1" applyFill="1" applyBorder="1" applyAlignment="1">
      <alignment horizontal="right" indent="2"/>
    </xf>
    <xf numFmtId="0" fontId="0" fillId="0" borderId="0" xfId="0" quotePrefix="1"/>
    <xf numFmtId="0" fontId="8" fillId="5" borderId="2" xfId="0" applyFont="1" applyFill="1" applyBorder="1" applyAlignment="1">
      <alignment horizontal="center" wrapText="1"/>
    </xf>
    <xf numFmtId="3" fontId="7" fillId="0" borderId="0" xfId="0" applyNumberFormat="1" applyFont="1" applyFill="1" applyAlignment="1">
      <alignment horizontal="right" indent="2"/>
    </xf>
    <xf numFmtId="0" fontId="11" fillId="0" borderId="0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left"/>
    </xf>
    <xf numFmtId="6" fontId="0" fillId="4" borderId="1" xfId="0" applyNumberFormat="1" applyFill="1" applyBorder="1" applyAlignment="1">
      <alignment horizontal="right"/>
    </xf>
    <xf numFmtId="9" fontId="0" fillId="4" borderId="1" xfId="0" applyNumberFormat="1" applyFill="1" applyBorder="1" applyAlignment="1">
      <alignment horizontal="right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Contribution (%) by Decile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108923884514429E-2"/>
          <c:y val="0.17171296296296296"/>
          <c:w val="0.85252175933224361"/>
          <c:h val="0.77736111111111106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'Transport data'!$K$14:$K$23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'Transport data'!$M$14:$M$23</c:f>
              <c:numCache>
                <c:formatCode>0.0%</c:formatCode>
                <c:ptCount val="10"/>
                <c:pt idx="0">
                  <c:v>0.58535871116402738</c:v>
                </c:pt>
                <c:pt idx="1">
                  <c:v>0.49275455967795601</c:v>
                </c:pt>
                <c:pt idx="2">
                  <c:v>0.38327691880432363</c:v>
                </c:pt>
                <c:pt idx="3">
                  <c:v>0.32745471943510313</c:v>
                </c:pt>
                <c:pt idx="4">
                  <c:v>0.21996029443709667</c:v>
                </c:pt>
                <c:pt idx="5">
                  <c:v>7.8716828394426924E-2</c:v>
                </c:pt>
                <c:pt idx="6">
                  <c:v>-3.2416814920932582E-2</c:v>
                </c:pt>
                <c:pt idx="7">
                  <c:v>-0.16743291437181895</c:v>
                </c:pt>
                <c:pt idx="8">
                  <c:v>-0.30948135295880685</c:v>
                </c:pt>
                <c:pt idx="9">
                  <c:v>-0.5781909496613753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1"/>
        <c:axId val="288397400"/>
        <c:axId val="214097568"/>
      </c:barChart>
      <c:catAx>
        <c:axId val="288397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3175" cap="flat" cmpd="sng" algn="ctr">
            <a:solidFill>
              <a:srgbClr val="C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97568"/>
        <c:crossesAt val="0"/>
        <c:auto val="1"/>
        <c:lblAlgn val="ctr"/>
        <c:lblOffset val="100"/>
        <c:noMultiLvlLbl val="0"/>
      </c:catAx>
      <c:valAx>
        <c:axId val="214097568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spPr>
          <a:noFill/>
          <a:ln w="3175">
            <a:solidFill>
              <a:schemeClr val="accent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39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638175</xdr:colOff>
      <xdr:row>25</xdr:row>
      <xdr:rowOff>44450</xdr:rowOff>
    </xdr:from>
    <xdr:to>
      <xdr:col>13</xdr:col>
      <xdr:colOff>1092200</xdr:colOff>
      <xdr:row>42</xdr:row>
      <xdr:rowOff>158750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showGridLines="0" tabSelected="1" topLeftCell="A11" zoomScaleNormal="100" workbookViewId="0">
      <selection activeCell="A14" sqref="A14"/>
    </sheetView>
  </sheetViews>
  <sheetFormatPr defaultRowHeight="14.5" x14ac:dyDescent="0.35"/>
  <cols>
    <col min="1" max="1" width="4.453125" customWidth="1"/>
    <col min="2" max="2" width="11" customWidth="1"/>
    <col min="3" max="3" width="17.453125" style="1" customWidth="1"/>
    <col min="4" max="8" width="11.81640625" style="1" customWidth="1"/>
    <col min="9" max="9" width="13.81640625" customWidth="1"/>
    <col min="10" max="10" width="9.26953125" customWidth="1"/>
    <col min="11" max="13" width="14.26953125" customWidth="1"/>
    <col min="14" max="14" width="17" customWidth="1"/>
    <col min="15" max="19" width="9.1796875" customWidth="1"/>
  </cols>
  <sheetData>
    <row r="1" spans="1:20" s="3" customFormat="1" ht="18" x14ac:dyDescent="0.4">
      <c r="B1" s="34" t="s">
        <v>2</v>
      </c>
      <c r="C1" s="5"/>
      <c r="D1" s="5"/>
      <c r="E1" s="5"/>
      <c r="F1" s="5"/>
      <c r="G1" s="5"/>
      <c r="H1"/>
      <c r="I1" s="31"/>
    </row>
    <row r="2" spans="1:20" s="3" customFormat="1" ht="20" x14ac:dyDescent="0.4">
      <c r="B2" s="2"/>
      <c r="C2" s="5"/>
      <c r="D2" s="5"/>
      <c r="E2" s="5"/>
      <c r="F2" s="5"/>
      <c r="G2" s="5"/>
      <c r="H2"/>
      <c r="I2" s="31"/>
    </row>
    <row r="3" spans="1:20" s="3" customFormat="1" x14ac:dyDescent="0.35">
      <c r="B3" s="38" t="s">
        <v>4</v>
      </c>
      <c r="C3" s="38"/>
      <c r="D3" s="39">
        <v>2000000</v>
      </c>
      <c r="E3" s="5"/>
      <c r="F3" s="5"/>
      <c r="G3" s="5"/>
      <c r="H3"/>
      <c r="I3" s="31"/>
    </row>
    <row r="4" spans="1:20" s="3" customFormat="1" ht="20" x14ac:dyDescent="0.4">
      <c r="B4" s="2"/>
      <c r="C4" s="5"/>
      <c r="D4" s="5"/>
      <c r="E4" s="5"/>
      <c r="F4" s="5"/>
      <c r="G4" s="5"/>
      <c r="H4"/>
      <c r="I4" s="31"/>
    </row>
    <row r="5" spans="1:20" s="3" customFormat="1" x14ac:dyDescent="0.35">
      <c r="B5" s="38" t="s">
        <v>3</v>
      </c>
      <c r="C5" s="38"/>
      <c r="D5" s="39">
        <v>250000</v>
      </c>
      <c r="E5" s="5"/>
      <c r="F5" s="5"/>
      <c r="G5" s="5"/>
      <c r="H5"/>
      <c r="I5" s="31"/>
    </row>
    <row r="6" spans="1:20" s="3" customFormat="1" ht="20" x14ac:dyDescent="0.4">
      <c r="B6" s="2"/>
      <c r="C6" s="5"/>
      <c r="D6" s="5"/>
      <c r="E6" s="5"/>
      <c r="F6" s="5"/>
      <c r="G6" s="5"/>
      <c r="H6"/>
      <c r="I6" s="31"/>
    </row>
    <row r="7" spans="1:20" s="3" customFormat="1" x14ac:dyDescent="0.35">
      <c r="B7" s="38" t="s">
        <v>1</v>
      </c>
      <c r="C7" s="38"/>
      <c r="D7" s="40">
        <v>0.1</v>
      </c>
      <c r="E7" s="5"/>
      <c r="F7" s="5"/>
      <c r="G7" s="5"/>
      <c r="H7"/>
      <c r="I7" s="31"/>
    </row>
    <row r="8" spans="1:20" s="3" customFormat="1" x14ac:dyDescent="0.35">
      <c r="E8" s="5"/>
      <c r="F8" s="5"/>
      <c r="G8" s="5"/>
      <c r="H8"/>
      <c r="I8" s="31"/>
    </row>
    <row r="9" spans="1:20" s="3" customFormat="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20" s="3" customFormat="1" x14ac:dyDescent="0.35">
      <c r="C10" s="5"/>
      <c r="D10" s="5"/>
      <c r="F10" s="5"/>
      <c r="G10" s="5"/>
      <c r="H10"/>
      <c r="I10" s="31"/>
    </row>
    <row r="11" spans="1:20" s="3" customFormat="1" ht="17.25" customHeight="1" x14ac:dyDescent="0.45">
      <c r="B11" s="10" t="s">
        <v>10</v>
      </c>
      <c r="C11" s="6"/>
      <c r="D11" s="5"/>
      <c r="E11" s="5"/>
      <c r="F11" s="5"/>
      <c r="G11" s="5"/>
      <c r="H11" s="5"/>
      <c r="L11" s="21" t="s">
        <v>76</v>
      </c>
      <c r="M11"/>
    </row>
    <row r="12" spans="1:20" s="3" customFormat="1" ht="17.25" customHeight="1" x14ac:dyDescent="0.4">
      <c r="B12" s="10"/>
      <c r="C12" s="6"/>
      <c r="D12" s="37" t="s">
        <v>63</v>
      </c>
      <c r="E12" s="37"/>
      <c r="F12" s="37"/>
      <c r="G12" s="37"/>
      <c r="H12" s="37"/>
      <c r="L12" s="16" t="s">
        <v>61</v>
      </c>
      <c r="M12"/>
    </row>
    <row r="13" spans="1:20" s="3" customFormat="1" ht="30.75" customHeight="1" x14ac:dyDescent="0.35">
      <c r="B13" s="7" t="s">
        <v>0</v>
      </c>
      <c r="C13" s="11" t="s">
        <v>62</v>
      </c>
      <c r="D13" s="25" t="s">
        <v>64</v>
      </c>
      <c r="E13" s="25" t="s">
        <v>65</v>
      </c>
      <c r="F13" s="25" t="s">
        <v>66</v>
      </c>
      <c r="G13" s="25" t="s">
        <v>67</v>
      </c>
      <c r="H13" s="25" t="s">
        <v>75</v>
      </c>
      <c r="I13" s="18" t="s">
        <v>5</v>
      </c>
      <c r="J13" s="32" t="s">
        <v>68</v>
      </c>
      <c r="K13" s="12" t="s">
        <v>6</v>
      </c>
      <c r="L13" s="28" t="s">
        <v>8</v>
      </c>
      <c r="M13" s="13" t="s">
        <v>9</v>
      </c>
      <c r="T13" s="14"/>
    </row>
    <row r="14" spans="1:20" s="3" customFormat="1" ht="14.25" customHeight="1" x14ac:dyDescent="0.35">
      <c r="B14" s="17" t="s">
        <v>47</v>
      </c>
      <c r="C14" s="22">
        <v>106503</v>
      </c>
      <c r="D14" s="24">
        <f>$D$5-C14</f>
        <v>143497</v>
      </c>
      <c r="E14" s="24">
        <f>D14/(1+$D$7)</f>
        <v>130451.81818181818</v>
      </c>
      <c r="F14" s="24">
        <f>E14/(1+$D$7)</f>
        <v>118592.56198347107</v>
      </c>
      <c r="G14" s="24">
        <f>F14/(1+$D$7)</f>
        <v>107811.41998497369</v>
      </c>
      <c r="H14" s="24">
        <f>G14/(1+$D$7)</f>
        <v>98010.38180452153</v>
      </c>
      <c r="I14" s="23">
        <f>SUM(D14:H14)</f>
        <v>598363.18195478444</v>
      </c>
      <c r="J14" s="33">
        <f>RANK(D14,$D$14:$D$63)+COUNTIF(I$14:I14,I14)-1</f>
        <v>8</v>
      </c>
      <c r="K14" s="9">
        <v>1</v>
      </c>
      <c r="L14" s="26">
        <f>SUMIF($J$14:$J$63,"&lt;"&amp;5*K14+1,$D$14:$D$63)</f>
        <v>851526</v>
      </c>
      <c r="M14" s="29">
        <f>L14/L$24</f>
        <v>0.58535871116402738</v>
      </c>
      <c r="N14" s="14"/>
      <c r="O14" s="14"/>
      <c r="P14" s="14"/>
      <c r="Q14" s="14"/>
      <c r="R14" s="14"/>
      <c r="S14" s="14"/>
      <c r="T14" s="14"/>
    </row>
    <row r="15" spans="1:20" s="3" customFormat="1" ht="14.25" customHeight="1" x14ac:dyDescent="0.35">
      <c r="B15" s="17" t="s">
        <v>42</v>
      </c>
      <c r="C15" s="22">
        <v>344946</v>
      </c>
      <c r="D15" s="24">
        <f t="shared" ref="D15:D63" si="0">$D$5-C15</f>
        <v>-94946</v>
      </c>
      <c r="E15" s="24">
        <f t="shared" ref="E15:H15" si="1">D15/(1+$D$7)</f>
        <v>-86314.545454545441</v>
      </c>
      <c r="F15" s="24">
        <f t="shared" si="1"/>
        <v>-78467.7685950413</v>
      </c>
      <c r="G15" s="24">
        <f t="shared" si="1"/>
        <v>-71334.335086401174</v>
      </c>
      <c r="H15" s="24">
        <f t="shared" si="1"/>
        <v>-64849.395533091971</v>
      </c>
      <c r="I15" s="23">
        <f t="shared" ref="I15:I63" si="2">SUM(D15:H15)</f>
        <v>-395912.04466907989</v>
      </c>
      <c r="J15" s="33">
        <f>RANK(D15,$D$14:$D$63)+COUNTIF(I$14:I15,I15)-1</f>
        <v>45</v>
      </c>
      <c r="K15" s="9">
        <v>2</v>
      </c>
      <c r="L15" s="26">
        <f>SUMIF(J$14:J$63,"&lt;"&amp;5*K15+1,D$14:D$63)-SUM(L$14:L14)</f>
        <v>716814</v>
      </c>
      <c r="M15" s="29">
        <f t="shared" ref="M15:M23" si="3">L15/L$24</f>
        <v>0.49275455967795601</v>
      </c>
      <c r="N15" s="14"/>
      <c r="O15" s="14"/>
      <c r="P15" s="14"/>
      <c r="Q15" s="14"/>
      <c r="R15" s="14"/>
      <c r="S15" s="14"/>
      <c r="T15" s="14"/>
    </row>
    <row r="16" spans="1:20" s="3" customFormat="1" ht="14.25" customHeight="1" x14ac:dyDescent="0.35">
      <c r="A16"/>
      <c r="B16" s="17" t="s">
        <v>45</v>
      </c>
      <c r="C16" s="22">
        <v>287802</v>
      </c>
      <c r="D16" s="24">
        <f t="shared" si="0"/>
        <v>-37802</v>
      </c>
      <c r="E16" s="24">
        <f t="shared" ref="E16:H16" si="4">D16/(1+$D$7)</f>
        <v>-34365.454545454544</v>
      </c>
      <c r="F16" s="24">
        <f t="shared" si="4"/>
        <v>-31241.322314049583</v>
      </c>
      <c r="G16" s="24">
        <f t="shared" si="4"/>
        <v>-28401.202103681437</v>
      </c>
      <c r="H16" s="24">
        <f t="shared" si="4"/>
        <v>-25819.274639710395</v>
      </c>
      <c r="I16" s="23">
        <f t="shared" si="2"/>
        <v>-157629.25360289597</v>
      </c>
      <c r="J16" s="33">
        <f>RANK(D16,$D$14:$D$63)+COUNTIF(I$14:I16,I16)-1</f>
        <v>37</v>
      </c>
      <c r="K16" s="9">
        <v>3</v>
      </c>
      <c r="L16" s="26">
        <f>SUMIF(J$14:J$63,"&lt;"&amp;5*K16+1,D$14:D$63)-SUM(L$14:L15)</f>
        <v>557556</v>
      </c>
      <c r="M16" s="29">
        <f t="shared" si="3"/>
        <v>0.38327691880432363</v>
      </c>
      <c r="N16" s="14"/>
      <c r="O16" s="14"/>
      <c r="P16" s="14"/>
      <c r="Q16" s="14"/>
      <c r="R16" s="14"/>
      <c r="S16" s="14"/>
      <c r="T16" s="14"/>
    </row>
    <row r="17" spans="1:20" s="3" customFormat="1" ht="14.25" customHeight="1" x14ac:dyDescent="0.35">
      <c r="B17" s="17" t="s">
        <v>48</v>
      </c>
      <c r="C17" s="22">
        <v>72514</v>
      </c>
      <c r="D17" s="24">
        <f t="shared" si="0"/>
        <v>177486</v>
      </c>
      <c r="E17" s="24">
        <f t="shared" ref="E17:H17" si="5">D17/(1+$D$7)</f>
        <v>161350.90909090909</v>
      </c>
      <c r="F17" s="24">
        <f t="shared" si="5"/>
        <v>146682.64462809917</v>
      </c>
      <c r="G17" s="24">
        <f t="shared" si="5"/>
        <v>133347.85875281741</v>
      </c>
      <c r="H17" s="24">
        <f t="shared" si="5"/>
        <v>121225.32613892491</v>
      </c>
      <c r="I17" s="23">
        <f t="shared" si="2"/>
        <v>740092.73861075053</v>
      </c>
      <c r="J17" s="33">
        <f>RANK(D17,$D$14:$D$63)+COUNTIF(I$14:I17,I17)-1</f>
        <v>2</v>
      </c>
      <c r="K17" s="9">
        <v>4</v>
      </c>
      <c r="L17" s="26">
        <f>SUMIF(J$14:J$63,"&lt;"&amp;5*K17+1,D$14:D$63)-SUM(L$14:L16)</f>
        <v>476351</v>
      </c>
      <c r="M17" s="29">
        <f t="shared" si="3"/>
        <v>0.32745471943510313</v>
      </c>
      <c r="N17" s="14"/>
      <c r="O17" s="14"/>
      <c r="P17" s="14"/>
      <c r="Q17" s="14"/>
      <c r="R17" s="14"/>
      <c r="S17" s="14"/>
      <c r="T17" s="14"/>
    </row>
    <row r="18" spans="1:20" s="3" customFormat="1" ht="14.25" customHeight="1" x14ac:dyDescent="0.35">
      <c r="B18" s="17" t="s">
        <v>46</v>
      </c>
      <c r="C18" s="22">
        <v>83378</v>
      </c>
      <c r="D18" s="24">
        <f t="shared" si="0"/>
        <v>166622</v>
      </c>
      <c r="E18" s="24">
        <f t="shared" ref="E18:H18" si="6">D18/(1+$D$7)</f>
        <v>151474.54545454544</v>
      </c>
      <c r="F18" s="24">
        <f t="shared" si="6"/>
        <v>137704.13223140495</v>
      </c>
      <c r="G18" s="24">
        <f t="shared" si="6"/>
        <v>125185.57475582267</v>
      </c>
      <c r="H18" s="24">
        <f t="shared" si="6"/>
        <v>113805.06795983878</v>
      </c>
      <c r="I18" s="23">
        <f t="shared" si="2"/>
        <v>694791.32040161185</v>
      </c>
      <c r="J18" s="33">
        <f>RANK(D18,$D$14:$D$63)+COUNTIF(I$14:I18,I18)-1</f>
        <v>3</v>
      </c>
      <c r="K18" s="9">
        <v>5</v>
      </c>
      <c r="L18" s="26">
        <f>SUMIF(J$14:J$63,"&lt;"&amp;5*K18+1,D$14:D$63)-SUM(L$14:L17)</f>
        <v>319978</v>
      </c>
      <c r="M18" s="29">
        <f t="shared" si="3"/>
        <v>0.21996029443709667</v>
      </c>
      <c r="N18" s="14"/>
      <c r="O18" s="14"/>
      <c r="P18" s="14"/>
      <c r="Q18" s="14"/>
      <c r="R18" s="14"/>
      <c r="S18" s="14"/>
      <c r="T18" s="14"/>
    </row>
    <row r="19" spans="1:20" s="3" customFormat="1" ht="14.25" customHeight="1" x14ac:dyDescent="0.35">
      <c r="B19" s="17" t="s">
        <v>56</v>
      </c>
      <c r="C19" s="22">
        <v>198755</v>
      </c>
      <c r="D19" s="24">
        <f t="shared" si="0"/>
        <v>51245</v>
      </c>
      <c r="E19" s="24">
        <f t="shared" ref="E19:H19" si="7">D19/(1+$D$7)</f>
        <v>46586.363636363632</v>
      </c>
      <c r="F19" s="24">
        <f t="shared" si="7"/>
        <v>42351.239669421484</v>
      </c>
      <c r="G19" s="24">
        <f t="shared" si="7"/>
        <v>38501.126972201346</v>
      </c>
      <c r="H19" s="24">
        <f t="shared" si="7"/>
        <v>35001.02452018304</v>
      </c>
      <c r="I19" s="23">
        <f t="shared" si="2"/>
        <v>213684.75479816948</v>
      </c>
      <c r="J19" s="33">
        <f>RANK(D19,$D$14:$D$63)+COUNTIF(I$14:I19,I19)-1</f>
        <v>25</v>
      </c>
      <c r="K19" s="9">
        <v>6</v>
      </c>
      <c r="L19" s="26">
        <f>SUMIF(J$14:J$63,"&lt;"&amp;5*K19+1,D$14:D$63)-SUM(L$14:L18)</f>
        <v>114510</v>
      </c>
      <c r="M19" s="29">
        <f t="shared" si="3"/>
        <v>7.8716828394426924E-2</v>
      </c>
      <c r="N19" s="14"/>
      <c r="O19" s="14"/>
      <c r="P19" s="14"/>
      <c r="Q19" s="14"/>
      <c r="R19" s="14"/>
      <c r="S19" s="14"/>
      <c r="T19" s="14"/>
    </row>
    <row r="20" spans="1:20" s="3" customFormat="1" ht="14.25" customHeight="1" x14ac:dyDescent="0.35">
      <c r="B20" s="17" t="s">
        <v>11</v>
      </c>
      <c r="C20" s="22">
        <v>147296</v>
      </c>
      <c r="D20" s="24">
        <f t="shared" si="0"/>
        <v>102704</v>
      </c>
      <c r="E20" s="24">
        <f t="shared" ref="E20:H20" si="8">D20/(1+$D$7)</f>
        <v>93367.272727272721</v>
      </c>
      <c r="F20" s="24">
        <f t="shared" si="8"/>
        <v>84879.338842975194</v>
      </c>
      <c r="G20" s="24">
        <f t="shared" si="8"/>
        <v>77163.035311795626</v>
      </c>
      <c r="H20" s="24">
        <f t="shared" si="8"/>
        <v>70148.213919814196</v>
      </c>
      <c r="I20" s="23">
        <f t="shared" si="2"/>
        <v>428261.86080185778</v>
      </c>
      <c r="J20" s="33">
        <f>RANK(D20,$D$14:$D$63)+COUNTIF(I$14:I20,I20)-1</f>
        <v>16</v>
      </c>
      <c r="K20" s="9">
        <v>7</v>
      </c>
      <c r="L20" s="26">
        <f>SUMIF(J$14:J$63,"&lt;"&amp;5*K20+1,D$14:D$63)-SUM(L$14:L19)</f>
        <v>-47157</v>
      </c>
      <c r="M20" s="29">
        <f t="shared" si="3"/>
        <v>-3.2416814920932582E-2</v>
      </c>
      <c r="N20" s="14"/>
      <c r="O20" s="14"/>
      <c r="P20" s="14"/>
      <c r="Q20" s="14"/>
      <c r="R20" s="14"/>
      <c r="S20" s="14"/>
      <c r="T20" s="14"/>
    </row>
    <row r="21" spans="1:20" s="3" customFormat="1" ht="14.25" customHeight="1" x14ac:dyDescent="0.35">
      <c r="A21"/>
      <c r="B21" s="17" t="s">
        <v>18</v>
      </c>
      <c r="C21" s="22">
        <v>148798</v>
      </c>
      <c r="D21" s="24">
        <f t="shared" si="0"/>
        <v>101202</v>
      </c>
      <c r="E21" s="24">
        <f t="shared" ref="E21:H21" si="9">D21/(1+$D$7)</f>
        <v>92001.818181818177</v>
      </c>
      <c r="F21" s="24">
        <f t="shared" si="9"/>
        <v>83638.016528925611</v>
      </c>
      <c r="G21" s="24">
        <f t="shared" si="9"/>
        <v>76034.560480841465</v>
      </c>
      <c r="H21" s="24">
        <f t="shared" si="9"/>
        <v>69122.327709855876</v>
      </c>
      <c r="I21" s="23">
        <f t="shared" si="2"/>
        <v>421998.72290144116</v>
      </c>
      <c r="J21" s="33">
        <f>RANK(D21,$D$14:$D$63)+COUNTIF(I$14:I21,I21)-1</f>
        <v>17</v>
      </c>
      <c r="K21" s="9">
        <v>8</v>
      </c>
      <c r="L21" s="26">
        <f>SUMIF(J$14:J$63,"&lt;"&amp;5*K21+1,D$14:D$63)-SUM(L$14:L20)</f>
        <v>-243566</v>
      </c>
      <c r="M21" s="29">
        <f t="shared" si="3"/>
        <v>-0.16743291437181895</v>
      </c>
      <c r="N21" s="14"/>
      <c r="O21" s="14"/>
      <c r="P21" s="14"/>
      <c r="Q21" s="14"/>
      <c r="R21" s="14"/>
      <c r="S21" s="14"/>
      <c r="T21" s="14"/>
    </row>
    <row r="22" spans="1:20" s="3" customFormat="1" ht="14.25" customHeight="1" x14ac:dyDescent="0.35">
      <c r="B22" s="17" t="s">
        <v>19</v>
      </c>
      <c r="C22" s="22">
        <v>412240</v>
      </c>
      <c r="D22" s="24">
        <f t="shared" si="0"/>
        <v>-162240</v>
      </c>
      <c r="E22" s="24">
        <f t="shared" ref="E22:H22" si="10">D22/(1+$D$7)</f>
        <v>-147490.90909090909</v>
      </c>
      <c r="F22" s="24">
        <f t="shared" si="10"/>
        <v>-134082.64462809917</v>
      </c>
      <c r="G22" s="24">
        <f t="shared" si="10"/>
        <v>-121893.31329827195</v>
      </c>
      <c r="H22" s="24">
        <f t="shared" si="10"/>
        <v>-110812.10299842904</v>
      </c>
      <c r="I22" s="23">
        <f t="shared" si="2"/>
        <v>-676518.97001570929</v>
      </c>
      <c r="J22" s="33">
        <f>RANK(D22,$D$14:$D$63)+COUNTIF(I$14:I22,I22)-1</f>
        <v>46</v>
      </c>
      <c r="K22" s="9">
        <v>9</v>
      </c>
      <c r="L22" s="26">
        <f>SUMIF(J$14:J$63,"&lt;"&amp;5*K22+1,D$14:D$63)-SUM(L$14:L21)</f>
        <v>-450205</v>
      </c>
      <c r="M22" s="29">
        <f t="shared" si="3"/>
        <v>-0.30948135295880685</v>
      </c>
      <c r="N22" s="14"/>
      <c r="O22" s="14"/>
      <c r="P22" s="14"/>
      <c r="Q22" s="14"/>
      <c r="R22" s="14"/>
      <c r="S22" s="14"/>
      <c r="T22" s="14"/>
    </row>
    <row r="23" spans="1:20" s="3" customFormat="1" ht="14.25" customHeight="1" x14ac:dyDescent="0.35">
      <c r="B23" s="17" t="s">
        <v>57</v>
      </c>
      <c r="C23" s="22">
        <v>344499</v>
      </c>
      <c r="D23" s="24">
        <f t="shared" si="0"/>
        <v>-94499</v>
      </c>
      <c r="E23" s="24">
        <f t="shared" ref="E23:H23" si="11">D23/(1+$D$7)</f>
        <v>-85908.181818181809</v>
      </c>
      <c r="F23" s="24">
        <f t="shared" si="11"/>
        <v>-78098.347107438007</v>
      </c>
      <c r="G23" s="24">
        <f t="shared" si="11"/>
        <v>-70998.497370398181</v>
      </c>
      <c r="H23" s="24">
        <f t="shared" si="11"/>
        <v>-64544.088518543795</v>
      </c>
      <c r="I23" s="23">
        <f t="shared" si="2"/>
        <v>-394048.11481456185</v>
      </c>
      <c r="J23" s="33">
        <f>RANK(D23,$D$14:$D$63)+COUNTIF(I$14:I23,I23)-1</f>
        <v>43</v>
      </c>
      <c r="K23" s="9">
        <v>10</v>
      </c>
      <c r="L23" s="26">
        <f>SUMIF(J$14:J$63,"&lt;"&amp;5*K23+1,D$14:D$63)-SUM(L$14:L22)</f>
        <v>-841099</v>
      </c>
      <c r="M23" s="29">
        <f t="shared" si="3"/>
        <v>-0.5781909496613753</v>
      </c>
      <c r="N23" s="14"/>
      <c r="O23" s="14"/>
      <c r="P23" s="14"/>
      <c r="Q23" s="14"/>
      <c r="R23" s="14"/>
      <c r="S23" s="14"/>
      <c r="T23" s="14"/>
    </row>
    <row r="24" spans="1:20" s="3" customFormat="1" ht="14.25" customHeight="1" x14ac:dyDescent="0.35">
      <c r="B24" s="17" t="s">
        <v>17</v>
      </c>
      <c r="C24" s="22">
        <v>296704</v>
      </c>
      <c r="D24" s="24">
        <f t="shared" si="0"/>
        <v>-46704</v>
      </c>
      <c r="E24" s="24">
        <f t="shared" ref="E24:H24" si="12">D24/(1+$D$7)</f>
        <v>-42458.181818181816</v>
      </c>
      <c r="F24" s="24">
        <f t="shared" si="12"/>
        <v>-38598.347107438014</v>
      </c>
      <c r="G24" s="24">
        <f t="shared" si="12"/>
        <v>-35089.406461307284</v>
      </c>
      <c r="H24" s="24">
        <f t="shared" si="12"/>
        <v>-31899.460419370254</v>
      </c>
      <c r="I24" s="23">
        <f t="shared" si="2"/>
        <v>-194749.39580629737</v>
      </c>
      <c r="J24" s="33">
        <f>RANK(D24,$D$14:$D$63)+COUNTIF(I$14:I24,I24)-1</f>
        <v>38</v>
      </c>
      <c r="K24" s="8" t="s">
        <v>7</v>
      </c>
      <c r="L24" s="27">
        <f>SUM(L14:L23)</f>
        <v>1454708</v>
      </c>
      <c r="M24" s="19"/>
      <c r="N24" s="14"/>
      <c r="O24" s="14"/>
      <c r="P24" s="14"/>
      <c r="Q24" s="14"/>
      <c r="R24" s="14"/>
      <c r="S24" s="14"/>
      <c r="T24" s="14"/>
    </row>
    <row r="25" spans="1:20" s="3" customFormat="1" ht="14.25" customHeight="1" x14ac:dyDescent="0.35">
      <c r="B25" s="17" t="s">
        <v>52</v>
      </c>
      <c r="C25" s="22">
        <v>316635</v>
      </c>
      <c r="D25" s="24">
        <f t="shared" si="0"/>
        <v>-66635</v>
      </c>
      <c r="E25" s="24">
        <f t="shared" ref="E25:H25" si="13">D25/(1+$D$7)</f>
        <v>-60577.272727272721</v>
      </c>
      <c r="F25" s="24">
        <f t="shared" si="13"/>
        <v>-55070.24793388429</v>
      </c>
      <c r="G25" s="24">
        <f t="shared" si="13"/>
        <v>-50063.861758076622</v>
      </c>
      <c r="H25" s="24">
        <f t="shared" si="13"/>
        <v>-45512.601598251473</v>
      </c>
      <c r="I25" s="23">
        <f t="shared" si="2"/>
        <v>-277858.98401748511</v>
      </c>
      <c r="J25" s="33">
        <f>RANK(D25,$D$14:$D$63)+COUNTIF(I$14:I25,I25)-1</f>
        <v>40</v>
      </c>
      <c r="N25" s="14"/>
      <c r="O25" s="14"/>
      <c r="P25" s="14"/>
      <c r="Q25" s="14"/>
      <c r="R25" s="14"/>
      <c r="S25" s="14"/>
      <c r="T25" s="14"/>
    </row>
    <row r="26" spans="1:20" s="3" customFormat="1" ht="14.25" customHeight="1" x14ac:dyDescent="0.35">
      <c r="B26" s="17" t="s">
        <v>59</v>
      </c>
      <c r="C26" s="22">
        <v>325948</v>
      </c>
      <c r="D26" s="24">
        <f t="shared" si="0"/>
        <v>-75948</v>
      </c>
      <c r="E26" s="24">
        <f t="shared" ref="E26:H26" si="14">D26/(1+$D$7)</f>
        <v>-69043.636363636353</v>
      </c>
      <c r="F26" s="24">
        <f t="shared" si="14"/>
        <v>-62766.942148760318</v>
      </c>
      <c r="G26" s="24">
        <f t="shared" si="14"/>
        <v>-57060.856498873014</v>
      </c>
      <c r="H26" s="24">
        <f t="shared" si="14"/>
        <v>-51873.50590806637</v>
      </c>
      <c r="I26" s="23">
        <f t="shared" si="2"/>
        <v>-316692.94091933605</v>
      </c>
      <c r="J26" s="33">
        <f>RANK(D26,$D$14:$D$63)+COUNTIF(I$14:I26,I26)-1</f>
        <v>41</v>
      </c>
      <c r="N26" s="14"/>
      <c r="O26" s="14"/>
      <c r="P26" s="14"/>
      <c r="Q26" s="14"/>
      <c r="R26" s="14"/>
      <c r="S26" s="14"/>
      <c r="T26" s="14"/>
    </row>
    <row r="27" spans="1:20" s="3" customFormat="1" ht="14.25" customHeight="1" x14ac:dyDescent="0.35">
      <c r="B27" s="17" t="s">
        <v>21</v>
      </c>
      <c r="C27" s="22">
        <v>279936</v>
      </c>
      <c r="D27" s="24">
        <f t="shared" si="0"/>
        <v>-29936</v>
      </c>
      <c r="E27" s="24">
        <f t="shared" ref="E27:H27" si="15">D27/(1+$D$7)</f>
        <v>-27214.545454545452</v>
      </c>
      <c r="F27" s="24">
        <f t="shared" si="15"/>
        <v>-24740.49586776859</v>
      </c>
      <c r="G27" s="24">
        <f t="shared" si="15"/>
        <v>-22491.359879789627</v>
      </c>
      <c r="H27" s="24">
        <f t="shared" si="15"/>
        <v>-20446.690799808748</v>
      </c>
      <c r="I27" s="23">
        <f t="shared" si="2"/>
        <v>-124829.09200191242</v>
      </c>
      <c r="J27" s="33">
        <f>RANK(D27,$D$14:$D$63)+COUNTIF(I$14:I27,I27)-1</f>
        <v>35</v>
      </c>
      <c r="N27" s="14"/>
      <c r="O27" s="14"/>
      <c r="P27" s="14"/>
      <c r="Q27" s="14"/>
      <c r="R27" s="14"/>
      <c r="S27" s="14"/>
      <c r="T27" s="14"/>
    </row>
    <row r="28" spans="1:20" s="3" customFormat="1" ht="14.25" customHeight="1" x14ac:dyDescent="0.35">
      <c r="B28" s="17" t="s">
        <v>23</v>
      </c>
      <c r="C28" s="22">
        <v>145578</v>
      </c>
      <c r="D28" s="24">
        <f t="shared" si="0"/>
        <v>104422</v>
      </c>
      <c r="E28" s="24">
        <f t="shared" ref="E28:H28" si="16">D28/(1+$D$7)</f>
        <v>94929.090909090897</v>
      </c>
      <c r="F28" s="24">
        <f t="shared" si="16"/>
        <v>86299.173553718996</v>
      </c>
      <c r="G28" s="24">
        <f t="shared" si="16"/>
        <v>78453.794139744539</v>
      </c>
      <c r="H28" s="24">
        <f t="shared" si="16"/>
        <v>71321.631036131395</v>
      </c>
      <c r="I28" s="23">
        <f t="shared" si="2"/>
        <v>435425.68963868584</v>
      </c>
      <c r="J28" s="33">
        <f>RANK(D28,$D$14:$D$63)+COUNTIF(I$14:I28,I28)-1</f>
        <v>14</v>
      </c>
      <c r="N28" s="14"/>
      <c r="O28" s="14"/>
      <c r="P28" s="14"/>
      <c r="Q28" s="14"/>
      <c r="R28" s="14"/>
      <c r="S28" s="14"/>
      <c r="T28" s="14"/>
    </row>
    <row r="29" spans="1:20" s="3" customFormat="1" ht="14.25" customHeight="1" x14ac:dyDescent="0.35">
      <c r="A29"/>
      <c r="B29" s="17" t="s">
        <v>53</v>
      </c>
      <c r="C29" s="22">
        <v>340313</v>
      </c>
      <c r="D29" s="24">
        <f t="shared" si="0"/>
        <v>-90313</v>
      </c>
      <c r="E29" s="24">
        <f t="shared" ref="E29:H29" si="17">D29/(1+$D$7)</f>
        <v>-82102.727272727265</v>
      </c>
      <c r="F29" s="24">
        <f t="shared" si="17"/>
        <v>-74638.8429752066</v>
      </c>
      <c r="G29" s="24">
        <f t="shared" si="17"/>
        <v>-67853.493613824176</v>
      </c>
      <c r="H29" s="24">
        <f t="shared" si="17"/>
        <v>-61684.99419438561</v>
      </c>
      <c r="I29" s="23">
        <f t="shared" si="2"/>
        <v>-376593.05805614364</v>
      </c>
      <c r="J29" s="33">
        <f>RANK(D29,$D$14:$D$63)+COUNTIF(I$14:I29,I29)-1</f>
        <v>42</v>
      </c>
      <c r="N29" s="14"/>
      <c r="O29" s="14"/>
      <c r="P29" s="14"/>
      <c r="Q29" s="14"/>
      <c r="R29" s="14"/>
      <c r="S29" s="14"/>
      <c r="T29" s="14"/>
    </row>
    <row r="30" spans="1:20" s="3" customFormat="1" ht="14.25" customHeight="1" x14ac:dyDescent="0.35">
      <c r="B30" s="17" t="s">
        <v>40</v>
      </c>
      <c r="C30" s="22">
        <v>211450</v>
      </c>
      <c r="D30" s="24">
        <f t="shared" si="0"/>
        <v>38550</v>
      </c>
      <c r="E30" s="24">
        <f t="shared" ref="E30:H30" si="18">D30/(1+$D$7)</f>
        <v>35045.454545454544</v>
      </c>
      <c r="F30" s="24">
        <f t="shared" si="18"/>
        <v>31859.504132231403</v>
      </c>
      <c r="G30" s="24">
        <f t="shared" si="18"/>
        <v>28963.185574755818</v>
      </c>
      <c r="H30" s="24">
        <f t="shared" si="18"/>
        <v>26330.168704323471</v>
      </c>
      <c r="I30" s="23">
        <f t="shared" si="2"/>
        <v>160748.31295676524</v>
      </c>
      <c r="J30" s="33">
        <f>RANK(D30,$D$14:$D$63)+COUNTIF(I$14:I30,I30)-1</f>
        <v>26</v>
      </c>
      <c r="N30" s="14"/>
      <c r="O30" s="14"/>
      <c r="P30" s="14"/>
      <c r="Q30" s="14"/>
      <c r="R30" s="14"/>
      <c r="S30" s="14"/>
      <c r="T30" s="14"/>
    </row>
    <row r="31" spans="1:20" s="3" customFormat="1" ht="14.25" customHeight="1" x14ac:dyDescent="0.35">
      <c r="B31" s="17" t="s">
        <v>49</v>
      </c>
      <c r="C31" s="22">
        <v>145578</v>
      </c>
      <c r="D31" s="24">
        <f t="shared" si="0"/>
        <v>104422</v>
      </c>
      <c r="E31" s="24">
        <f t="shared" ref="E31:H31" si="19">D31/(1+$D$7)</f>
        <v>94929.090909090897</v>
      </c>
      <c r="F31" s="24">
        <f t="shared" si="19"/>
        <v>86299.173553718996</v>
      </c>
      <c r="G31" s="24">
        <f t="shared" si="19"/>
        <v>78453.794139744539</v>
      </c>
      <c r="H31" s="24">
        <f t="shared" si="19"/>
        <v>71321.631036131395</v>
      </c>
      <c r="I31" s="23">
        <f t="shared" si="2"/>
        <v>435425.68963868584</v>
      </c>
      <c r="J31" s="33">
        <f>RANK(D31,$D$14:$D$63)+COUNTIF(I$14:I31,I31)-1</f>
        <v>15</v>
      </c>
      <c r="N31" s="14"/>
      <c r="O31" s="14"/>
      <c r="P31" s="14"/>
      <c r="Q31" s="14"/>
      <c r="R31" s="14"/>
      <c r="S31" s="14"/>
      <c r="T31" s="14"/>
    </row>
    <row r="32" spans="1:20" s="3" customFormat="1" ht="14.25" customHeight="1" x14ac:dyDescent="0.35">
      <c r="B32" s="17" t="s">
        <v>60</v>
      </c>
      <c r="C32" s="22">
        <v>158758</v>
      </c>
      <c r="D32" s="24">
        <f t="shared" si="0"/>
        <v>91242</v>
      </c>
      <c r="E32" s="24">
        <f t="shared" ref="E32:H32" si="20">D32/(1+$D$7)</f>
        <v>82947.272727272721</v>
      </c>
      <c r="F32" s="24">
        <f t="shared" si="20"/>
        <v>75406.611570247915</v>
      </c>
      <c r="G32" s="24">
        <f t="shared" si="20"/>
        <v>68551.465063861731</v>
      </c>
      <c r="H32" s="24">
        <f t="shared" si="20"/>
        <v>62319.513694419751</v>
      </c>
      <c r="I32" s="23">
        <f t="shared" si="2"/>
        <v>380466.86305580213</v>
      </c>
      <c r="J32" s="33">
        <f>RANK(D32,$D$14:$D$63)+COUNTIF(I$14:I32,I32)-1</f>
        <v>18</v>
      </c>
      <c r="N32" s="14"/>
      <c r="O32" s="14"/>
      <c r="P32" s="14"/>
      <c r="Q32" s="14"/>
      <c r="R32" s="14"/>
      <c r="S32" s="14"/>
      <c r="T32" s="14"/>
    </row>
    <row r="33" spans="1:20" s="3" customFormat="1" ht="14.25" customHeight="1" x14ac:dyDescent="0.35">
      <c r="B33" s="17" t="s">
        <v>55</v>
      </c>
      <c r="C33" s="22">
        <v>308781</v>
      </c>
      <c r="D33" s="24">
        <f t="shared" si="0"/>
        <v>-58781</v>
      </c>
      <c r="E33" s="24">
        <f t="shared" ref="E33:H33" si="21">D33/(1+$D$7)</f>
        <v>-53437.272727272721</v>
      </c>
      <c r="F33" s="24">
        <f t="shared" si="21"/>
        <v>-48579.338842975194</v>
      </c>
      <c r="G33" s="24">
        <f t="shared" si="21"/>
        <v>-44163.035311795626</v>
      </c>
      <c r="H33" s="24">
        <f t="shared" si="21"/>
        <v>-40148.213919814203</v>
      </c>
      <c r="I33" s="23">
        <f t="shared" si="2"/>
        <v>-245108.86080185775</v>
      </c>
      <c r="J33" s="33">
        <f>RANK(D33,$D$14:$D$63)+COUNTIF(I$14:I33,I33)-1</f>
        <v>39</v>
      </c>
      <c r="N33" s="14"/>
      <c r="O33" s="14"/>
      <c r="P33" s="14"/>
      <c r="Q33" s="14"/>
      <c r="R33" s="14"/>
      <c r="S33" s="14"/>
      <c r="T33" s="14"/>
    </row>
    <row r="34" spans="1:20" s="3" customFormat="1" ht="14.25" customHeight="1" x14ac:dyDescent="0.35">
      <c r="B34" s="17" t="s">
        <v>24</v>
      </c>
      <c r="C34" s="22">
        <v>100024</v>
      </c>
      <c r="D34" s="24">
        <f t="shared" si="0"/>
        <v>149976</v>
      </c>
      <c r="E34" s="24">
        <f t="shared" ref="E34:H34" si="22">D34/(1+$D$7)</f>
        <v>136341.81818181818</v>
      </c>
      <c r="F34" s="24">
        <f t="shared" si="22"/>
        <v>123947.10743801651</v>
      </c>
      <c r="G34" s="24">
        <f t="shared" si="22"/>
        <v>112679.188580015</v>
      </c>
      <c r="H34" s="24">
        <f t="shared" si="22"/>
        <v>102435.62598183182</v>
      </c>
      <c r="I34" s="23">
        <f t="shared" si="2"/>
        <v>625379.74018168147</v>
      </c>
      <c r="J34" s="33">
        <f>RANK(D34,$D$14:$D$63)+COUNTIF(I$14:I34,I34)-1</f>
        <v>7</v>
      </c>
      <c r="N34" s="14"/>
      <c r="O34" s="14"/>
      <c r="P34" s="14"/>
      <c r="Q34" s="14"/>
      <c r="R34" s="14"/>
      <c r="S34" s="14"/>
      <c r="T34" s="14"/>
    </row>
    <row r="35" spans="1:20" s="3" customFormat="1" ht="14.25" customHeight="1" x14ac:dyDescent="0.35">
      <c r="B35" s="17" t="s">
        <v>51</v>
      </c>
      <c r="C35" s="22">
        <v>422990</v>
      </c>
      <c r="D35" s="24">
        <f t="shared" si="0"/>
        <v>-172990</v>
      </c>
      <c r="E35" s="24">
        <f t="shared" ref="E35:H35" si="23">D35/(1+$D$7)</f>
        <v>-157263.63636363635</v>
      </c>
      <c r="F35" s="24">
        <f t="shared" si="23"/>
        <v>-142966.94214876031</v>
      </c>
      <c r="G35" s="24">
        <f t="shared" si="23"/>
        <v>-129969.9474079639</v>
      </c>
      <c r="H35" s="24">
        <f t="shared" si="23"/>
        <v>-118154.49764360354</v>
      </c>
      <c r="I35" s="23">
        <f t="shared" si="2"/>
        <v>-721345.02356396406</v>
      </c>
      <c r="J35" s="33">
        <f>RANK(D35,$D$14:$D$63)+COUNTIF(I$14:I35,I35)-1</f>
        <v>49</v>
      </c>
      <c r="N35" s="14"/>
      <c r="O35" s="14"/>
      <c r="P35" s="14"/>
      <c r="Q35" s="14"/>
      <c r="R35" s="14"/>
      <c r="S35" s="14"/>
      <c r="T35" s="14"/>
    </row>
    <row r="36" spans="1:20" s="3" customFormat="1" ht="14.25" customHeight="1" x14ac:dyDescent="0.35">
      <c r="B36" s="17" t="s">
        <v>22</v>
      </c>
      <c r="C36" s="22">
        <v>70462</v>
      </c>
      <c r="D36" s="24">
        <f t="shared" si="0"/>
        <v>179538</v>
      </c>
      <c r="E36" s="24">
        <f t="shared" ref="E36:H36" si="24">D36/(1+$D$7)</f>
        <v>163216.36363636362</v>
      </c>
      <c r="F36" s="24">
        <f t="shared" si="24"/>
        <v>148378.51239669419</v>
      </c>
      <c r="G36" s="24">
        <f t="shared" si="24"/>
        <v>134889.55672426743</v>
      </c>
      <c r="H36" s="24">
        <f t="shared" si="24"/>
        <v>122626.86974933402</v>
      </c>
      <c r="I36" s="23">
        <f t="shared" si="2"/>
        <v>748649.3025066593</v>
      </c>
      <c r="J36" s="33">
        <f>RANK(D36,$D$14:$D$63)+COUNTIF(I$14:I36,I36)-1</f>
        <v>1</v>
      </c>
      <c r="N36" s="14"/>
      <c r="O36" s="14"/>
      <c r="P36" s="14"/>
      <c r="Q36" s="14"/>
      <c r="R36" s="14"/>
      <c r="S36" s="14"/>
      <c r="T36" s="14"/>
    </row>
    <row r="37" spans="1:20" s="3" customFormat="1" ht="14.25" customHeight="1" x14ac:dyDescent="0.35">
      <c r="B37" s="17" t="s">
        <v>43</v>
      </c>
      <c r="C37" s="22">
        <v>227727</v>
      </c>
      <c r="D37" s="24">
        <f t="shared" si="0"/>
        <v>22273</v>
      </c>
      <c r="E37" s="24">
        <f t="shared" ref="E37:H37" si="25">D37/(1+$D$7)</f>
        <v>20248.181818181816</v>
      </c>
      <c r="F37" s="24">
        <f t="shared" si="25"/>
        <v>18407.438016528922</v>
      </c>
      <c r="G37" s="24">
        <f t="shared" si="25"/>
        <v>16734.034560480835</v>
      </c>
      <c r="H37" s="24">
        <f t="shared" si="25"/>
        <v>15212.758691346213</v>
      </c>
      <c r="I37" s="23">
        <f t="shared" si="2"/>
        <v>92875.413086537796</v>
      </c>
      <c r="J37" s="33">
        <f>RANK(D37,$D$14:$D$63)+COUNTIF(I$14:I37,I37)-1</f>
        <v>28</v>
      </c>
      <c r="N37" s="14"/>
      <c r="O37" s="14"/>
      <c r="P37" s="14"/>
      <c r="Q37" s="14"/>
      <c r="R37" s="14"/>
      <c r="S37" s="14"/>
      <c r="T37" s="14"/>
    </row>
    <row r="38" spans="1:20" s="3" customFormat="1" ht="14.25" customHeight="1" x14ac:dyDescent="0.35">
      <c r="B38" s="17" t="s">
        <v>33</v>
      </c>
      <c r="C38" s="22">
        <v>141349</v>
      </c>
      <c r="D38" s="24">
        <f t="shared" si="0"/>
        <v>108651</v>
      </c>
      <c r="E38" s="24">
        <f t="shared" ref="E38:H38" si="26">D38/(1+$D$7)</f>
        <v>98773.636363636353</v>
      </c>
      <c r="F38" s="24">
        <f t="shared" si="26"/>
        <v>89794.214876033046</v>
      </c>
      <c r="G38" s="24">
        <f t="shared" si="26"/>
        <v>81631.104432757304</v>
      </c>
      <c r="H38" s="24">
        <f t="shared" si="26"/>
        <v>74210.094938870272</v>
      </c>
      <c r="I38" s="23">
        <f t="shared" si="2"/>
        <v>453060.05061129696</v>
      </c>
      <c r="J38" s="33">
        <f>RANK(D38,$D$14:$D$63)+COUNTIF(I$14:I38,I38)-1</f>
        <v>13</v>
      </c>
      <c r="N38" s="14"/>
      <c r="O38" s="14"/>
      <c r="P38" s="14"/>
      <c r="Q38" s="14"/>
      <c r="R38" s="14"/>
      <c r="S38" s="14"/>
      <c r="T38" s="14"/>
    </row>
    <row r="39" spans="1:20" s="3" customFormat="1" ht="14.25" customHeight="1" x14ac:dyDescent="0.35">
      <c r="B39" s="17" t="s">
        <v>35</v>
      </c>
      <c r="C39" s="22">
        <v>418571</v>
      </c>
      <c r="D39" s="24">
        <f t="shared" si="0"/>
        <v>-168571</v>
      </c>
      <c r="E39" s="24">
        <f t="shared" ref="E39:H39" si="27">D39/(1+$D$7)</f>
        <v>-153246.36363636362</v>
      </c>
      <c r="F39" s="24">
        <f t="shared" si="27"/>
        <v>-139314.87603305784</v>
      </c>
      <c r="G39" s="24">
        <f t="shared" si="27"/>
        <v>-126649.88730277984</v>
      </c>
      <c r="H39" s="24">
        <f t="shared" si="27"/>
        <v>-115136.26118434531</v>
      </c>
      <c r="I39" s="23">
        <f t="shared" si="2"/>
        <v>-702918.38815654663</v>
      </c>
      <c r="J39" s="33">
        <f>RANK(D39,$D$14:$D$63)+COUNTIF(I$14:I39,I39)-1</f>
        <v>48</v>
      </c>
      <c r="N39" s="14"/>
      <c r="O39" s="14"/>
      <c r="P39" s="14"/>
      <c r="Q39" s="14"/>
      <c r="R39" s="14"/>
      <c r="S39" s="14"/>
      <c r="T39" s="14"/>
    </row>
    <row r="40" spans="1:20" s="3" customFormat="1" ht="14.25" customHeight="1" x14ac:dyDescent="0.35">
      <c r="A40"/>
      <c r="B40" s="17" t="s">
        <v>15</v>
      </c>
      <c r="C40" s="22">
        <v>283644</v>
      </c>
      <c r="D40" s="24">
        <f t="shared" si="0"/>
        <v>-33644</v>
      </c>
      <c r="E40" s="24">
        <f t="shared" ref="E40:H40" si="28">D40/(1+$D$7)</f>
        <v>-30585.454545454544</v>
      </c>
      <c r="F40" s="24">
        <f t="shared" si="28"/>
        <v>-27804.958677685947</v>
      </c>
      <c r="G40" s="24">
        <f t="shared" si="28"/>
        <v>-25277.235161532677</v>
      </c>
      <c r="H40" s="24">
        <f t="shared" si="28"/>
        <v>-22979.30469230243</v>
      </c>
      <c r="I40" s="23">
        <f t="shared" si="2"/>
        <v>-140290.95307697559</v>
      </c>
      <c r="J40" s="33">
        <f>RANK(D40,$D$14:$D$63)+COUNTIF(I$14:I40,I40)-1</f>
        <v>36</v>
      </c>
      <c r="N40" s="14"/>
      <c r="O40" s="14"/>
      <c r="P40" s="14"/>
      <c r="Q40" s="14"/>
      <c r="R40" s="14"/>
      <c r="S40" s="14"/>
      <c r="T40" s="14"/>
    </row>
    <row r="41" spans="1:20" s="3" customFormat="1" ht="14.25" customHeight="1" x14ac:dyDescent="0.35">
      <c r="B41" s="17" t="s">
        <v>30</v>
      </c>
      <c r="C41" s="22">
        <v>422990</v>
      </c>
      <c r="D41" s="24">
        <f t="shared" si="0"/>
        <v>-172990</v>
      </c>
      <c r="E41" s="24">
        <f t="shared" ref="E41:H41" si="29">D41/(1+$D$7)</f>
        <v>-157263.63636363635</v>
      </c>
      <c r="F41" s="24">
        <f t="shared" si="29"/>
        <v>-142966.94214876031</v>
      </c>
      <c r="G41" s="24">
        <f t="shared" si="29"/>
        <v>-129969.9474079639</v>
      </c>
      <c r="H41" s="24">
        <f t="shared" si="29"/>
        <v>-118154.49764360354</v>
      </c>
      <c r="I41" s="23">
        <f t="shared" si="2"/>
        <v>-721345.02356396406</v>
      </c>
      <c r="J41" s="33">
        <f>RANK(D41,$D$14:$D$63)+COUNTIF(I$14:I41,I41)-1</f>
        <v>50</v>
      </c>
      <c r="N41" s="14"/>
      <c r="O41" s="14"/>
      <c r="P41" s="14"/>
      <c r="Q41" s="14"/>
      <c r="R41" s="14"/>
      <c r="S41" s="14"/>
      <c r="T41" s="14"/>
    </row>
    <row r="42" spans="1:20" s="3" customFormat="1" ht="14.25" customHeight="1" x14ac:dyDescent="0.35">
      <c r="B42" s="17" t="s">
        <v>16</v>
      </c>
      <c r="C42" s="22">
        <v>158758</v>
      </c>
      <c r="D42" s="24">
        <f t="shared" si="0"/>
        <v>91242</v>
      </c>
      <c r="E42" s="24">
        <f t="shared" ref="E42:H42" si="30">D42/(1+$D$7)</f>
        <v>82947.272727272721</v>
      </c>
      <c r="F42" s="24">
        <f t="shared" si="30"/>
        <v>75406.611570247915</v>
      </c>
      <c r="G42" s="24">
        <f t="shared" si="30"/>
        <v>68551.465063861731</v>
      </c>
      <c r="H42" s="24">
        <f t="shared" si="30"/>
        <v>62319.513694419751</v>
      </c>
      <c r="I42" s="23">
        <f t="shared" si="2"/>
        <v>380466.86305580213</v>
      </c>
      <c r="J42" s="33">
        <f>RANK(D42,$D$14:$D$63)+COUNTIF(I$14:I42,I42)-1</f>
        <v>19</v>
      </c>
      <c r="N42" s="14"/>
      <c r="O42" s="14"/>
      <c r="P42" s="14"/>
      <c r="Q42" s="14"/>
      <c r="R42" s="14"/>
      <c r="S42" s="14"/>
      <c r="T42" s="14"/>
    </row>
    <row r="43" spans="1:20" s="3" customFormat="1" ht="14.25" customHeight="1" x14ac:dyDescent="0.35">
      <c r="B43" s="17" t="s">
        <v>38</v>
      </c>
      <c r="C43" s="22">
        <v>178859</v>
      </c>
      <c r="D43" s="24">
        <f t="shared" si="0"/>
        <v>71141</v>
      </c>
      <c r="E43" s="24">
        <f t="shared" ref="E43:H43" si="31">D43/(1+$D$7)</f>
        <v>64673.63636363636</v>
      </c>
      <c r="F43" s="24">
        <f t="shared" si="31"/>
        <v>58794.214876033053</v>
      </c>
      <c r="G43" s="24">
        <f t="shared" si="31"/>
        <v>53449.286250939134</v>
      </c>
      <c r="H43" s="24">
        <f t="shared" si="31"/>
        <v>48590.260228126484</v>
      </c>
      <c r="I43" s="23">
        <f t="shared" si="2"/>
        <v>296648.39771873504</v>
      </c>
      <c r="J43" s="33">
        <f>RANK(D43,$D$14:$D$63)+COUNTIF(I$14:I43,I43)-1</f>
        <v>22</v>
      </c>
      <c r="N43" s="14"/>
      <c r="O43" s="14"/>
      <c r="P43" s="14"/>
      <c r="Q43" s="14"/>
      <c r="R43" s="14"/>
      <c r="S43" s="14"/>
      <c r="T43" s="14"/>
    </row>
    <row r="44" spans="1:20" s="3" customFormat="1" ht="14.25" customHeight="1" x14ac:dyDescent="0.35">
      <c r="B44" s="17" t="s">
        <v>36</v>
      </c>
      <c r="C44" s="22">
        <v>106503</v>
      </c>
      <c r="D44" s="24">
        <f t="shared" si="0"/>
        <v>143497</v>
      </c>
      <c r="E44" s="24">
        <f t="shared" ref="E44:H44" si="32">D44/(1+$D$7)</f>
        <v>130451.81818181818</v>
      </c>
      <c r="F44" s="24">
        <f t="shared" si="32"/>
        <v>118592.56198347107</v>
      </c>
      <c r="G44" s="24">
        <f t="shared" si="32"/>
        <v>107811.41998497369</v>
      </c>
      <c r="H44" s="24">
        <f t="shared" si="32"/>
        <v>98010.38180452153</v>
      </c>
      <c r="I44" s="23">
        <f t="shared" si="2"/>
        <v>598363.18195478444</v>
      </c>
      <c r="J44" s="33">
        <f>RANK(D44,$D$14:$D$63)+COUNTIF(I$14:I44,I44)-1</f>
        <v>9</v>
      </c>
      <c r="N44" s="14"/>
      <c r="O44" s="14"/>
      <c r="P44" s="14"/>
      <c r="Q44" s="14"/>
      <c r="R44" s="14"/>
      <c r="S44" s="14"/>
      <c r="T44" s="14"/>
    </row>
    <row r="45" spans="1:20" s="3" customFormat="1" ht="14.25" customHeight="1" x14ac:dyDescent="0.35">
      <c r="B45" s="17" t="s">
        <v>54</v>
      </c>
      <c r="C45" s="22">
        <v>263355</v>
      </c>
      <c r="D45" s="24">
        <f t="shared" si="0"/>
        <v>-13355</v>
      </c>
      <c r="E45" s="24">
        <f t="shared" ref="E45:H45" si="33">D45/(1+$D$7)</f>
        <v>-12140.90909090909</v>
      </c>
      <c r="F45" s="24">
        <f t="shared" si="33"/>
        <v>-11037.190082644627</v>
      </c>
      <c r="G45" s="24">
        <f t="shared" si="33"/>
        <v>-10033.80916604057</v>
      </c>
      <c r="H45" s="24">
        <f t="shared" si="33"/>
        <v>-9121.6446964005172</v>
      </c>
      <c r="I45" s="23">
        <f t="shared" si="2"/>
        <v>-55688.553035994802</v>
      </c>
      <c r="J45" s="33">
        <f>RANK(D45,$D$14:$D$63)+COUNTIF(I$14:I45,I45)-1</f>
        <v>33</v>
      </c>
      <c r="K45" s="20" t="s">
        <v>69</v>
      </c>
      <c r="N45" s="14"/>
      <c r="O45" s="14"/>
      <c r="P45" s="14"/>
      <c r="Q45" s="14"/>
      <c r="R45" s="14"/>
      <c r="S45" s="14"/>
      <c r="T45" s="14"/>
    </row>
    <row r="46" spans="1:20" s="3" customFormat="1" ht="14.25" customHeight="1" x14ac:dyDescent="0.35">
      <c r="B46" s="17" t="s">
        <v>41</v>
      </c>
      <c r="C46" s="22">
        <v>245390</v>
      </c>
      <c r="D46" s="24">
        <f t="shared" si="0"/>
        <v>4610</v>
      </c>
      <c r="E46" s="24">
        <f t="shared" ref="E46:H46" si="34">D46/(1+$D$7)</f>
        <v>4190.909090909091</v>
      </c>
      <c r="F46" s="24">
        <f t="shared" si="34"/>
        <v>3809.9173553719006</v>
      </c>
      <c r="G46" s="24">
        <f t="shared" si="34"/>
        <v>3463.561232156273</v>
      </c>
      <c r="H46" s="24">
        <f t="shared" si="34"/>
        <v>3148.6920292329751</v>
      </c>
      <c r="I46" s="23">
        <f t="shared" si="2"/>
        <v>19223.07970767024</v>
      </c>
      <c r="J46" s="33">
        <f>RANK(D46,$D$14:$D$63)+COUNTIF(I$14:I46,I46)-1</f>
        <v>32</v>
      </c>
      <c r="K46" s="35" t="s">
        <v>70</v>
      </c>
      <c r="L46" s="36"/>
      <c r="M46" s="23">
        <v>0</v>
      </c>
      <c r="N46" s="14"/>
      <c r="O46" s="14"/>
      <c r="P46" s="14"/>
      <c r="Q46" s="14"/>
      <c r="R46" s="14"/>
      <c r="S46" s="14"/>
      <c r="T46" s="14"/>
    </row>
    <row r="47" spans="1:20" s="3" customFormat="1" ht="14.25" customHeight="1" x14ac:dyDescent="0.35">
      <c r="B47" s="17" t="s">
        <v>44</v>
      </c>
      <c r="C47" s="22">
        <v>83724</v>
      </c>
      <c r="D47" s="24">
        <f t="shared" si="0"/>
        <v>166276</v>
      </c>
      <c r="E47" s="24">
        <f t="shared" ref="E47:H47" si="35">D47/(1+$D$7)</f>
        <v>151160</v>
      </c>
      <c r="F47" s="24">
        <f t="shared" si="35"/>
        <v>137418.18181818179</v>
      </c>
      <c r="G47" s="24">
        <f t="shared" si="35"/>
        <v>124925.61983471071</v>
      </c>
      <c r="H47" s="24">
        <f t="shared" si="35"/>
        <v>113568.74530428246</v>
      </c>
      <c r="I47" s="23">
        <f t="shared" si="2"/>
        <v>693348.54695717501</v>
      </c>
      <c r="J47" s="33">
        <f>RANK(D47,$D$14:$D$63)+COUNTIF(I$14:I47,I47)-1</f>
        <v>4</v>
      </c>
      <c r="K47" s="35" t="s">
        <v>71</v>
      </c>
      <c r="L47" s="36"/>
      <c r="M47" s="23">
        <f>AVERAGE(I14:I63)</f>
        <v>121318.73247455774</v>
      </c>
      <c r="N47" s="14"/>
      <c r="O47" s="14"/>
      <c r="P47" s="14"/>
      <c r="Q47" s="14"/>
      <c r="R47" s="14"/>
      <c r="S47" s="14"/>
      <c r="T47" s="14"/>
    </row>
    <row r="48" spans="1:20" s="3" customFormat="1" ht="14.25" customHeight="1" x14ac:dyDescent="0.35">
      <c r="B48" s="17" t="s">
        <v>12</v>
      </c>
      <c r="C48" s="22">
        <v>98603</v>
      </c>
      <c r="D48" s="24">
        <f t="shared" si="0"/>
        <v>151397</v>
      </c>
      <c r="E48" s="24">
        <f t="shared" ref="E48:H48" si="36">D48/(1+$D$7)</f>
        <v>137633.63636363635</v>
      </c>
      <c r="F48" s="24">
        <f t="shared" si="36"/>
        <v>125121.48760330577</v>
      </c>
      <c r="G48" s="24">
        <f t="shared" si="36"/>
        <v>113746.80691209614</v>
      </c>
      <c r="H48" s="24">
        <f t="shared" si="36"/>
        <v>103406.18810190557</v>
      </c>
      <c r="I48" s="23">
        <f t="shared" si="2"/>
        <v>631305.11898094392</v>
      </c>
      <c r="J48" s="33">
        <f>RANK(D48,$D$14:$D$63)+COUNTIF(I$14:I48,I48)-1</f>
        <v>6</v>
      </c>
      <c r="K48" s="35" t="s">
        <v>72</v>
      </c>
      <c r="L48" s="36"/>
      <c r="M48" s="30">
        <v>0.6</v>
      </c>
      <c r="N48" s="14"/>
      <c r="O48" s="14"/>
      <c r="P48" s="14"/>
      <c r="Q48" s="14"/>
      <c r="R48" s="14"/>
      <c r="S48" s="14"/>
      <c r="T48" s="14"/>
    </row>
    <row r="49" spans="2:20" s="3" customFormat="1" ht="14.25" customHeight="1" x14ac:dyDescent="0.35">
      <c r="B49" s="17" t="s">
        <v>34</v>
      </c>
      <c r="C49" s="22">
        <v>344499</v>
      </c>
      <c r="D49" s="24">
        <f t="shared" si="0"/>
        <v>-94499</v>
      </c>
      <c r="E49" s="24">
        <f t="shared" ref="E49:H49" si="37">D49/(1+$D$7)</f>
        <v>-85908.181818181809</v>
      </c>
      <c r="F49" s="24">
        <f t="shared" si="37"/>
        <v>-78098.347107438007</v>
      </c>
      <c r="G49" s="24">
        <f t="shared" si="37"/>
        <v>-70998.497370398181</v>
      </c>
      <c r="H49" s="24">
        <f t="shared" si="37"/>
        <v>-64544.088518543795</v>
      </c>
      <c r="I49" s="23">
        <f t="shared" si="2"/>
        <v>-394048.11481456185</v>
      </c>
      <c r="J49" s="33">
        <f>RANK(D49,$D$14:$D$63)+COUNTIF(I$14:I49,I49)-1</f>
        <v>44</v>
      </c>
      <c r="K49" s="35" t="s">
        <v>73</v>
      </c>
      <c r="L49" s="36"/>
      <c r="M49" s="23">
        <v>50000</v>
      </c>
      <c r="N49" s="14"/>
      <c r="O49" s="14"/>
      <c r="P49" s="14"/>
      <c r="Q49" s="14"/>
      <c r="R49" s="14"/>
      <c r="S49" s="14"/>
      <c r="T49" s="14"/>
    </row>
    <row r="50" spans="2:20" s="3" customFormat="1" ht="14.25" customHeight="1" x14ac:dyDescent="0.35">
      <c r="B50" s="17" t="s">
        <v>32</v>
      </c>
      <c r="C50" s="22">
        <v>240024</v>
      </c>
      <c r="D50" s="24">
        <f t="shared" si="0"/>
        <v>9976</v>
      </c>
      <c r="E50" s="24">
        <f t="shared" ref="E50:H50" si="38">D50/(1+$D$7)</f>
        <v>9069.0909090909081</v>
      </c>
      <c r="F50" s="24">
        <f t="shared" si="38"/>
        <v>8244.628099173553</v>
      </c>
      <c r="G50" s="24">
        <f t="shared" si="38"/>
        <v>7495.1164537941386</v>
      </c>
      <c r="H50" s="24">
        <f t="shared" si="38"/>
        <v>6813.742230721944</v>
      </c>
      <c r="I50" s="23">
        <f t="shared" si="2"/>
        <v>41598.577692780542</v>
      </c>
      <c r="J50" s="33">
        <f>RANK(D50,$D$14:$D$63)+COUNTIF(I$14:I50,I50)-1</f>
        <v>30</v>
      </c>
      <c r="K50" s="35" t="s">
        <v>74</v>
      </c>
      <c r="L50" s="36"/>
      <c r="M50" s="23">
        <f>M48*(M46+M47)-M49</f>
        <v>22791.239484734644</v>
      </c>
      <c r="N50" s="14"/>
      <c r="O50" s="14"/>
      <c r="P50" s="14"/>
      <c r="Q50" s="14"/>
      <c r="R50" s="14"/>
      <c r="S50" s="14"/>
      <c r="T50" s="14"/>
    </row>
    <row r="51" spans="2:20" s="3" customFormat="1" ht="14.25" customHeight="1" x14ac:dyDescent="0.35">
      <c r="B51" s="17" t="s">
        <v>31</v>
      </c>
      <c r="C51" s="22">
        <v>88396</v>
      </c>
      <c r="D51" s="24">
        <f t="shared" si="0"/>
        <v>161604</v>
      </c>
      <c r="E51" s="24">
        <f t="shared" ref="E51:H51" si="39">D51/(1+$D$7)</f>
        <v>146912.72727272726</v>
      </c>
      <c r="F51" s="24">
        <f t="shared" si="39"/>
        <v>133557.02479338841</v>
      </c>
      <c r="G51" s="24">
        <f t="shared" si="39"/>
        <v>121415.47708489855</v>
      </c>
      <c r="H51" s="24">
        <f t="shared" si="39"/>
        <v>110377.70644081685</v>
      </c>
      <c r="I51" s="23">
        <f t="shared" si="2"/>
        <v>673866.9355918311</v>
      </c>
      <c r="J51" s="33">
        <f>RANK(D51,$D$14:$D$63)+COUNTIF(I$14:I51,I51)-1</f>
        <v>5</v>
      </c>
      <c r="N51" s="14"/>
      <c r="O51" s="14"/>
      <c r="P51" s="14"/>
      <c r="Q51" s="14"/>
      <c r="R51" s="14"/>
      <c r="S51" s="14"/>
      <c r="T51" s="14"/>
    </row>
    <row r="52" spans="2:20" s="3" customFormat="1" ht="14.25" customHeight="1" x14ac:dyDescent="0.35">
      <c r="B52" s="17" t="s">
        <v>39</v>
      </c>
      <c r="C52" s="22">
        <v>178859</v>
      </c>
      <c r="D52" s="24">
        <f t="shared" si="0"/>
        <v>71141</v>
      </c>
      <c r="E52" s="24">
        <f t="shared" ref="E52:H52" si="40">D52/(1+$D$7)</f>
        <v>64673.63636363636</v>
      </c>
      <c r="F52" s="24">
        <f t="shared" si="40"/>
        <v>58794.214876033053</v>
      </c>
      <c r="G52" s="24">
        <f t="shared" si="40"/>
        <v>53449.286250939134</v>
      </c>
      <c r="H52" s="24">
        <f t="shared" si="40"/>
        <v>48590.260228126484</v>
      </c>
      <c r="I52" s="23">
        <f t="shared" si="2"/>
        <v>296648.39771873504</v>
      </c>
      <c r="J52" s="33">
        <f>RANK(D52,$D$14:$D$63)+COUNTIF(I$14:I52,I52)-1</f>
        <v>23</v>
      </c>
      <c r="N52" s="14"/>
      <c r="O52" s="14"/>
      <c r="P52" s="14"/>
      <c r="Q52" s="14"/>
      <c r="R52" s="14"/>
      <c r="S52" s="14"/>
      <c r="T52" s="14"/>
    </row>
    <row r="53" spans="2:20" s="3" customFormat="1" ht="14.25" customHeight="1" x14ac:dyDescent="0.35">
      <c r="B53" s="17" t="s">
        <v>25</v>
      </c>
      <c r="C53" s="22">
        <v>177691</v>
      </c>
      <c r="D53" s="24">
        <f t="shared" si="0"/>
        <v>72309</v>
      </c>
      <c r="E53" s="24">
        <f t="shared" ref="E53:H53" si="41">D53/(1+$D$7)</f>
        <v>65735.454545454544</v>
      </c>
      <c r="F53" s="24">
        <f t="shared" si="41"/>
        <v>59759.504132231399</v>
      </c>
      <c r="G53" s="24">
        <f t="shared" si="41"/>
        <v>54326.821938392175</v>
      </c>
      <c r="H53" s="24">
        <f t="shared" si="41"/>
        <v>49388.019943992884</v>
      </c>
      <c r="I53" s="23">
        <f t="shared" si="2"/>
        <v>301518.80056007102</v>
      </c>
      <c r="J53" s="33">
        <f>RANK(D53,$D$14:$D$63)+COUNTIF(I$14:I53,I53)-1</f>
        <v>21</v>
      </c>
      <c r="N53" s="14"/>
      <c r="O53" s="14"/>
      <c r="P53" s="14"/>
      <c r="Q53" s="14"/>
      <c r="R53" s="14"/>
      <c r="S53" s="14"/>
      <c r="T53" s="14"/>
    </row>
    <row r="54" spans="2:20" s="3" customFormat="1" ht="14.25" customHeight="1" x14ac:dyDescent="0.35">
      <c r="B54" s="17" t="s">
        <v>13</v>
      </c>
      <c r="C54" s="22">
        <v>263355</v>
      </c>
      <c r="D54" s="24">
        <f t="shared" si="0"/>
        <v>-13355</v>
      </c>
      <c r="E54" s="24">
        <f t="shared" ref="E54:H54" si="42">D54/(1+$D$7)</f>
        <v>-12140.90909090909</v>
      </c>
      <c r="F54" s="24">
        <f t="shared" si="42"/>
        <v>-11037.190082644627</v>
      </c>
      <c r="G54" s="24">
        <f t="shared" si="42"/>
        <v>-10033.80916604057</v>
      </c>
      <c r="H54" s="24">
        <f t="shared" si="42"/>
        <v>-9121.6446964005172</v>
      </c>
      <c r="I54" s="23">
        <f t="shared" si="2"/>
        <v>-55688.553035994802</v>
      </c>
      <c r="J54" s="33">
        <f>RANK(D54,$D$14:$D$63)+COUNTIF(I$14:I54,I54)-1</f>
        <v>34</v>
      </c>
      <c r="N54" s="14"/>
      <c r="O54" s="14"/>
      <c r="P54" s="14"/>
      <c r="Q54" s="14"/>
      <c r="R54" s="14"/>
      <c r="S54" s="14"/>
      <c r="T54" s="14"/>
    </row>
    <row r="55" spans="2:20" s="3" customFormat="1" ht="14.25" customHeight="1" x14ac:dyDescent="0.35">
      <c r="B55" s="17" t="s">
        <v>26</v>
      </c>
      <c r="C55" s="22">
        <v>232687</v>
      </c>
      <c r="D55" s="24">
        <f t="shared" si="0"/>
        <v>17313</v>
      </c>
      <c r="E55" s="24">
        <f t="shared" ref="E55:H55" si="43">D55/(1+$D$7)</f>
        <v>15739.090909090908</v>
      </c>
      <c r="F55" s="24">
        <f t="shared" si="43"/>
        <v>14308.264462809915</v>
      </c>
      <c r="G55" s="24">
        <f t="shared" si="43"/>
        <v>13007.513148009013</v>
      </c>
      <c r="H55" s="24">
        <f t="shared" si="43"/>
        <v>11825.011952735465</v>
      </c>
      <c r="I55" s="23">
        <f t="shared" si="2"/>
        <v>72192.880472645309</v>
      </c>
      <c r="J55" s="33">
        <f>RANK(D55,$D$14:$D$63)+COUNTIF(I$14:I55,I55)-1</f>
        <v>29</v>
      </c>
      <c r="N55" s="14"/>
      <c r="O55" s="14"/>
      <c r="P55" s="14"/>
      <c r="Q55" s="14"/>
      <c r="R55" s="14"/>
      <c r="S55" s="14"/>
      <c r="T55" s="14"/>
    </row>
    <row r="56" spans="2:20" s="3" customFormat="1" ht="14.25" customHeight="1" x14ac:dyDescent="0.35">
      <c r="B56" s="17" t="s">
        <v>14</v>
      </c>
      <c r="C56" s="22">
        <v>414308</v>
      </c>
      <c r="D56" s="24">
        <f t="shared" si="0"/>
        <v>-164308</v>
      </c>
      <c r="E56" s="24">
        <f t="shared" ref="E56:H56" si="44">D56/(1+$D$7)</f>
        <v>-149370.90909090909</v>
      </c>
      <c r="F56" s="24">
        <f t="shared" si="44"/>
        <v>-135791.73553719008</v>
      </c>
      <c r="G56" s="24">
        <f t="shared" si="44"/>
        <v>-123447.03230653642</v>
      </c>
      <c r="H56" s="24">
        <f t="shared" si="44"/>
        <v>-112224.57482412401</v>
      </c>
      <c r="I56" s="23">
        <f t="shared" si="2"/>
        <v>-685142.25175875961</v>
      </c>
      <c r="J56" s="33">
        <f>RANK(D56,$D$14:$D$63)+COUNTIF(I$14:I56,I56)-1</f>
        <v>47</v>
      </c>
      <c r="N56" s="14"/>
      <c r="O56" s="14"/>
      <c r="P56" s="14"/>
      <c r="Q56" s="14"/>
      <c r="R56" s="14"/>
      <c r="S56" s="14"/>
      <c r="T56" s="14"/>
    </row>
    <row r="57" spans="2:20" s="3" customFormat="1" ht="14.25" customHeight="1" x14ac:dyDescent="0.35">
      <c r="B57" s="17" t="s">
        <v>29</v>
      </c>
      <c r="C57" s="22">
        <v>245121</v>
      </c>
      <c r="D57" s="24">
        <f t="shared" si="0"/>
        <v>4879</v>
      </c>
      <c r="E57" s="24">
        <f t="shared" ref="E57:H57" si="45">D57/(1+$D$7)</f>
        <v>4435.454545454545</v>
      </c>
      <c r="F57" s="24">
        <f t="shared" si="45"/>
        <v>4032.2314049586771</v>
      </c>
      <c r="G57" s="24">
        <f t="shared" si="45"/>
        <v>3665.6649135987973</v>
      </c>
      <c r="H57" s="24">
        <f t="shared" si="45"/>
        <v>3332.422648726179</v>
      </c>
      <c r="I57" s="23">
        <f t="shared" si="2"/>
        <v>20344.7735127382</v>
      </c>
      <c r="J57" s="33">
        <f>RANK(D57,$D$14:$D$63)+COUNTIF(I$14:I57,I57)-1</f>
        <v>31</v>
      </c>
      <c r="N57" s="14"/>
      <c r="O57" s="14"/>
      <c r="P57" s="14"/>
      <c r="Q57" s="14"/>
      <c r="R57" s="14"/>
      <c r="S57" s="14"/>
      <c r="T57" s="14"/>
    </row>
    <row r="58" spans="2:20" s="3" customFormat="1" ht="14.25" customHeight="1" x14ac:dyDescent="0.35">
      <c r="B58" s="17" t="s">
        <v>58</v>
      </c>
      <c r="C58" s="22">
        <v>121553</v>
      </c>
      <c r="D58" s="24">
        <f t="shared" si="0"/>
        <v>128447</v>
      </c>
      <c r="E58" s="24">
        <f t="shared" ref="E58:H58" si="46">D58/(1+$D$7)</f>
        <v>116769.99999999999</v>
      </c>
      <c r="F58" s="24">
        <f t="shared" si="46"/>
        <v>106154.54545454543</v>
      </c>
      <c r="G58" s="24">
        <f t="shared" si="46"/>
        <v>96504.132231404932</v>
      </c>
      <c r="H58" s="24">
        <f t="shared" si="46"/>
        <v>87731.029301277202</v>
      </c>
      <c r="I58" s="23">
        <f t="shared" si="2"/>
        <v>535606.70698722755</v>
      </c>
      <c r="J58" s="33">
        <f>RANK(D58,$D$14:$D$63)+COUNTIF(I$14:I58,I58)-1</f>
        <v>10</v>
      </c>
      <c r="N58" s="14"/>
      <c r="O58" s="14"/>
      <c r="P58" s="14"/>
      <c r="Q58" s="14"/>
      <c r="R58" s="14"/>
      <c r="S58" s="14"/>
      <c r="T58" s="14"/>
    </row>
    <row r="59" spans="2:20" s="3" customFormat="1" ht="14.25" customHeight="1" x14ac:dyDescent="0.35">
      <c r="B59" s="17" t="s">
        <v>37</v>
      </c>
      <c r="C59" s="22">
        <v>133666</v>
      </c>
      <c r="D59" s="24">
        <f t="shared" si="0"/>
        <v>116334</v>
      </c>
      <c r="E59" s="24">
        <f t="shared" ref="E59:H59" si="47">D59/(1+$D$7)</f>
        <v>105758.18181818181</v>
      </c>
      <c r="F59" s="24">
        <f t="shared" si="47"/>
        <v>96143.801652892551</v>
      </c>
      <c r="G59" s="24">
        <f t="shared" si="47"/>
        <v>87403.456048084132</v>
      </c>
      <c r="H59" s="24">
        <f t="shared" si="47"/>
        <v>79457.687316440119</v>
      </c>
      <c r="I59" s="23">
        <f t="shared" si="2"/>
        <v>485097.12683559861</v>
      </c>
      <c r="J59" s="33">
        <f>RANK(D59,$D$14:$D$63)+COUNTIF(I$14:I59,I59)-1</f>
        <v>12</v>
      </c>
      <c r="N59" s="14"/>
      <c r="O59" s="14"/>
      <c r="P59" s="14"/>
      <c r="Q59" s="14"/>
      <c r="R59" s="14"/>
      <c r="S59" s="14"/>
      <c r="T59" s="14"/>
    </row>
    <row r="60" spans="2:20" s="3" customFormat="1" ht="14.25" customHeight="1" x14ac:dyDescent="0.35">
      <c r="B60" s="17" t="s">
        <v>20</v>
      </c>
      <c r="C60" s="22">
        <v>160039</v>
      </c>
      <c r="D60" s="24">
        <f t="shared" si="0"/>
        <v>89961</v>
      </c>
      <c r="E60" s="24">
        <f t="shared" ref="E60:H60" si="48">D60/(1+$D$7)</f>
        <v>81782.727272727265</v>
      </c>
      <c r="F60" s="24">
        <f t="shared" si="48"/>
        <v>74347.933884297512</v>
      </c>
      <c r="G60" s="24">
        <f t="shared" si="48"/>
        <v>67589.030803906819</v>
      </c>
      <c r="H60" s="24">
        <f t="shared" si="48"/>
        <v>61444.573458097104</v>
      </c>
      <c r="I60" s="23">
        <f t="shared" si="2"/>
        <v>375125.26541902876</v>
      </c>
      <c r="J60" s="33">
        <f>RANK(D60,$D$14:$D$63)+COUNTIF(I$14:I60,I60)-1</f>
        <v>20</v>
      </c>
      <c r="N60" s="14"/>
      <c r="O60" s="14"/>
      <c r="P60" s="14"/>
      <c r="Q60" s="14"/>
      <c r="R60" s="14"/>
      <c r="S60" s="14"/>
      <c r="T60" s="14"/>
    </row>
    <row r="61" spans="2:20" s="3" customFormat="1" ht="14.25" customHeight="1" x14ac:dyDescent="0.35">
      <c r="B61" s="17" t="s">
        <v>50</v>
      </c>
      <c r="C61" s="22">
        <v>126273</v>
      </c>
      <c r="D61" s="24">
        <f t="shared" si="0"/>
        <v>123727</v>
      </c>
      <c r="E61" s="24">
        <f t="shared" ref="E61:H61" si="49">D61/(1+$D$7)</f>
        <v>112479.0909090909</v>
      </c>
      <c r="F61" s="24">
        <f t="shared" si="49"/>
        <v>102253.71900826444</v>
      </c>
      <c r="G61" s="24">
        <f t="shared" si="49"/>
        <v>92957.926371149486</v>
      </c>
      <c r="H61" s="24">
        <f t="shared" si="49"/>
        <v>84507.205791954068</v>
      </c>
      <c r="I61" s="23">
        <f t="shared" si="2"/>
        <v>515924.94208045886</v>
      </c>
      <c r="J61" s="33">
        <f>RANK(D61,$D$14:$D$63)+COUNTIF(I$14:I61,I61)-1</f>
        <v>11</v>
      </c>
      <c r="N61" s="14"/>
      <c r="O61" s="14"/>
      <c r="P61" s="14"/>
      <c r="Q61" s="14"/>
      <c r="R61" s="14"/>
      <c r="S61" s="14"/>
      <c r="T61" s="14"/>
    </row>
    <row r="62" spans="2:20" s="3" customFormat="1" ht="14.25" customHeight="1" x14ac:dyDescent="0.35">
      <c r="B62" s="17" t="s">
        <v>28</v>
      </c>
      <c r="C62" s="22">
        <v>195858</v>
      </c>
      <c r="D62" s="24">
        <f t="shared" si="0"/>
        <v>54142</v>
      </c>
      <c r="E62" s="24">
        <f t="shared" ref="E62:H62" si="50">D62/(1+$D$7)</f>
        <v>49219.999999999993</v>
      </c>
      <c r="F62" s="24">
        <f t="shared" si="50"/>
        <v>44745.454545454537</v>
      </c>
      <c r="G62" s="24">
        <f t="shared" si="50"/>
        <v>40677.685950413215</v>
      </c>
      <c r="H62" s="24">
        <f t="shared" si="50"/>
        <v>36979.714500375645</v>
      </c>
      <c r="I62" s="23">
        <f t="shared" si="2"/>
        <v>225764.8549962434</v>
      </c>
      <c r="J62" s="33">
        <f>RANK(D62,$D$14:$D$63)+COUNTIF(I$14:I62,I62)-1</f>
        <v>24</v>
      </c>
      <c r="N62" s="14"/>
      <c r="O62" s="14"/>
      <c r="P62" s="14"/>
      <c r="Q62" s="14"/>
      <c r="R62" s="14"/>
      <c r="S62" s="14"/>
      <c r="T62" s="14"/>
    </row>
    <row r="63" spans="2:20" s="3" customFormat="1" ht="14.25" customHeight="1" x14ac:dyDescent="0.35">
      <c r="B63" s="17" t="s">
        <v>27</v>
      </c>
      <c r="C63" s="22">
        <v>223602</v>
      </c>
      <c r="D63" s="24">
        <f t="shared" si="0"/>
        <v>26398</v>
      </c>
      <c r="E63" s="24">
        <f t="shared" ref="E63:H63" si="51">D63/(1+$D$7)</f>
        <v>23998.181818181816</v>
      </c>
      <c r="F63" s="24">
        <f t="shared" si="51"/>
        <v>21816.52892561983</v>
      </c>
      <c r="G63" s="24">
        <f t="shared" si="51"/>
        <v>19833.208114199842</v>
      </c>
      <c r="H63" s="24">
        <f t="shared" si="51"/>
        <v>18030.189194727129</v>
      </c>
      <c r="I63" s="23">
        <f t="shared" si="2"/>
        <v>110076.10805272861</v>
      </c>
      <c r="J63" s="33">
        <f>RANK(D63,$D$14:$D$63)+COUNTIF(I$14:I63,I63)-1</f>
        <v>27</v>
      </c>
      <c r="K63"/>
      <c r="L63"/>
      <c r="M63"/>
      <c r="N63" s="14"/>
      <c r="O63" s="14"/>
      <c r="P63" s="14"/>
      <c r="Q63" s="14"/>
      <c r="R63" s="14"/>
      <c r="S63" s="14"/>
      <c r="T63" s="14"/>
    </row>
    <row r="64" spans="2:20" x14ac:dyDescent="0.35">
      <c r="C64"/>
      <c r="D64"/>
      <c r="N64" s="15"/>
      <c r="T64" s="14"/>
    </row>
    <row r="65" spans="20:20" x14ac:dyDescent="0.35">
      <c r="T65" s="14"/>
    </row>
  </sheetData>
  <sortState ref="B18:C67">
    <sortCondition ref="B18:B67"/>
  </sortState>
  <mergeCells count="9">
    <mergeCell ref="B5:C5"/>
    <mergeCell ref="B3:C3"/>
    <mergeCell ref="K46:L46"/>
    <mergeCell ref="K47:L47"/>
    <mergeCell ref="K48:L48"/>
    <mergeCell ref="K49:L49"/>
    <mergeCell ref="K50:L50"/>
    <mergeCell ref="D12:H12"/>
    <mergeCell ref="B7:C7"/>
  </mergeCells>
  <pageMargins left="0.70866141732283472" right="0.70866141732283472" top="0.74803149606299213" bottom="0.2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 data</vt:lpstr>
    </vt:vector>
  </TitlesOfParts>
  <Company>Monash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dstewart</dc:creator>
  <cp:lastModifiedBy>Satheesh Seenivasan</cp:lastModifiedBy>
  <cp:lastPrinted>2011-01-18T03:22:43Z</cp:lastPrinted>
  <dcterms:created xsi:type="dcterms:W3CDTF">2009-12-13T02:57:54Z</dcterms:created>
  <dcterms:modified xsi:type="dcterms:W3CDTF">2017-09-30T13:16:44Z</dcterms:modified>
</cp:coreProperties>
</file>